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GET2\Excel\"/>
    </mc:Choice>
  </mc:AlternateContent>
  <bookViews>
    <workbookView xWindow="0" yWindow="0" windowWidth="18990" windowHeight="9960"/>
  </bookViews>
  <sheets>
    <sheet name="Bandpas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 s="1"/>
  <c r="B28" i="1"/>
  <c r="B27" i="1"/>
  <c r="B26" i="1"/>
  <c r="B25" i="1"/>
  <c r="B24" i="1"/>
  <c r="C24" i="1" s="1"/>
  <c r="B23" i="1"/>
  <c r="B22" i="1"/>
  <c r="B21" i="1"/>
  <c r="J20" i="1"/>
  <c r="I20" i="1"/>
  <c r="H20" i="1"/>
  <c r="K20" i="1" s="1"/>
  <c r="G20" i="1"/>
  <c r="F20" i="1"/>
  <c r="C20" i="1"/>
  <c r="B20" i="1"/>
  <c r="J19" i="1"/>
  <c r="I19" i="1"/>
  <c r="H19" i="1"/>
  <c r="K19" i="1" s="1"/>
  <c r="G19" i="1"/>
  <c r="F19" i="1"/>
  <c r="C19" i="1"/>
  <c r="B19" i="1"/>
  <c r="J18" i="1"/>
  <c r="I18" i="1"/>
  <c r="H18" i="1"/>
  <c r="K18" i="1" s="1"/>
  <c r="G18" i="1"/>
  <c r="F18" i="1"/>
  <c r="B18" i="1"/>
  <c r="I17" i="1"/>
  <c r="H17" i="1"/>
  <c r="K17" i="1" s="1"/>
  <c r="G17" i="1"/>
  <c r="J17" i="1" s="1"/>
  <c r="F17" i="1"/>
  <c r="B17" i="1"/>
  <c r="K16" i="1"/>
  <c r="H16" i="1"/>
  <c r="G16" i="1"/>
  <c r="J16" i="1" s="1"/>
  <c r="F16" i="1"/>
  <c r="I16" i="1" s="1"/>
  <c r="B16" i="1"/>
  <c r="K15" i="1"/>
  <c r="J15" i="1"/>
  <c r="H15" i="1"/>
  <c r="G15" i="1"/>
  <c r="F15" i="1"/>
  <c r="I15" i="1" s="1"/>
  <c r="C15" i="1"/>
  <c r="B15" i="1"/>
  <c r="K14" i="1"/>
  <c r="J14" i="1"/>
  <c r="H14" i="1"/>
  <c r="G14" i="1"/>
  <c r="F14" i="1"/>
  <c r="I14" i="1" s="1"/>
  <c r="I13" i="1"/>
  <c r="H13" i="1"/>
  <c r="K13" i="1" s="1"/>
  <c r="G13" i="1"/>
  <c r="J13" i="1" s="1"/>
  <c r="F13" i="1"/>
  <c r="K12" i="1"/>
  <c r="J12" i="1"/>
  <c r="H12" i="1"/>
  <c r="G12" i="1"/>
  <c r="F12" i="1"/>
  <c r="I12" i="1" s="1"/>
  <c r="I11" i="1"/>
  <c r="H11" i="1"/>
  <c r="K11" i="1" s="1"/>
  <c r="G11" i="1"/>
  <c r="J11" i="1" s="1"/>
  <c r="F11" i="1"/>
  <c r="K10" i="1"/>
  <c r="J10" i="1"/>
  <c r="H10" i="1"/>
  <c r="G10" i="1"/>
  <c r="F10" i="1"/>
  <c r="I10" i="1" s="1"/>
  <c r="J9" i="1"/>
  <c r="I9" i="1"/>
  <c r="H9" i="1"/>
  <c r="K9" i="1" s="1"/>
  <c r="G9" i="1"/>
  <c r="F9" i="1"/>
  <c r="K8" i="1"/>
  <c r="J8" i="1"/>
  <c r="H8" i="1"/>
  <c r="G8" i="1"/>
  <c r="F8" i="1"/>
  <c r="I8" i="1" s="1"/>
  <c r="J7" i="1"/>
  <c r="I7" i="1"/>
  <c r="H7" i="1"/>
  <c r="K7" i="1" s="1"/>
  <c r="G7" i="1"/>
  <c r="F7" i="1"/>
  <c r="K6" i="1"/>
  <c r="J6" i="1"/>
  <c r="H6" i="1"/>
  <c r="G6" i="1"/>
  <c r="F6" i="1"/>
  <c r="I6" i="1" s="1"/>
  <c r="U5" i="1"/>
  <c r="T5" i="1"/>
  <c r="V5" i="1" s="1"/>
  <c r="K5" i="1"/>
  <c r="I5" i="1"/>
  <c r="H5" i="1"/>
  <c r="G5" i="1"/>
  <c r="J5" i="1" s="1"/>
  <c r="F5" i="1"/>
  <c r="U4" i="1"/>
  <c r="T4" i="1"/>
  <c r="V4" i="1" s="1"/>
  <c r="J4" i="1"/>
  <c r="I4" i="1"/>
  <c r="H4" i="1"/>
  <c r="K4" i="1" s="1"/>
  <c r="G4" i="1"/>
  <c r="F4" i="1"/>
  <c r="U3" i="1"/>
  <c r="V3" i="1" s="1"/>
  <c r="T3" i="1"/>
  <c r="K3" i="1"/>
  <c r="I3" i="1"/>
  <c r="H3" i="1"/>
  <c r="G3" i="1"/>
  <c r="J3" i="1" s="1"/>
  <c r="F3" i="1"/>
</calcChain>
</file>

<file path=xl/sharedStrings.xml><?xml version="1.0" encoding="utf-8"?>
<sst xmlns="http://schemas.openxmlformats.org/spreadsheetml/2006/main" count="56" uniqueCount="44">
  <si>
    <t>Bandpass</t>
  </si>
  <si>
    <t>dB</t>
  </si>
  <si>
    <t>T(jw)=Rv/(Ri+Rv+jwL+1/(jwC))=Rv/L w/(ww+w(Ri+Rv)/L+1/(LC))</t>
  </si>
  <si>
    <t>w</t>
  </si>
  <si>
    <t>Ta</t>
  </si>
  <si>
    <t>Tb</t>
  </si>
  <si>
    <t>Tc</t>
  </si>
  <si>
    <t>aa</t>
  </si>
  <si>
    <t>ab</t>
  </si>
  <si>
    <t>ac</t>
  </si>
  <si>
    <t>L [H]</t>
  </si>
  <si>
    <t>C [F]</t>
  </si>
  <si>
    <r>
      <t>Ri [</t>
    </r>
    <r>
      <rPr>
        <sz val="11"/>
        <color theme="1"/>
        <rFont val="Calibri"/>
        <family val="2"/>
      </rPr>
      <t>Ω]</t>
    </r>
  </si>
  <si>
    <t>Rv [Ω]</t>
  </si>
  <si>
    <t>R [Ω]</t>
  </si>
  <si>
    <t>R/2L</t>
  </si>
  <si>
    <t>1/(LC)^0.5</t>
  </si>
  <si>
    <t>(R^2/(4L^2)-1/(LC))^0.5</t>
  </si>
  <si>
    <t>La</t>
  </si>
  <si>
    <t>Fall A</t>
  </si>
  <si>
    <t>2.2m</t>
  </si>
  <si>
    <t>72u</t>
  </si>
  <si>
    <t>Ca</t>
  </si>
  <si>
    <t>Fall B</t>
  </si>
  <si>
    <t>220m</t>
  </si>
  <si>
    <t>0.72u</t>
  </si>
  <si>
    <t>Ra</t>
  </si>
  <si>
    <t>Fall C</t>
  </si>
  <si>
    <t>Rva</t>
  </si>
  <si>
    <t>LB</t>
  </si>
  <si>
    <t>Cb</t>
  </si>
  <si>
    <t>Rb</t>
  </si>
  <si>
    <t>Rvb</t>
  </si>
  <si>
    <t>Lc</t>
  </si>
  <si>
    <t>Cc</t>
  </si>
  <si>
    <t>Rc</t>
  </si>
  <si>
    <t>Rvc</t>
  </si>
  <si>
    <t>Sp1a=-R/L/2+-wurzel(RR/L/L/4-1/L/C)</t>
  </si>
  <si>
    <t>(RR/L/L/4-1/L/C)</t>
  </si>
  <si>
    <t>wurzel(1/L/C)</t>
  </si>
  <si>
    <t>R/L/2</t>
  </si>
  <si>
    <t>2/RC</t>
  </si>
  <si>
    <t>Sp1b=-R/L/2+-wurzel(RR/L/L/4-1/L/C)</t>
  </si>
  <si>
    <t>Sp1c=-R/L/2+-wurzel(RR/L/L/4-1/L/C)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</si>
</sst>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20" fontId="0" fillId="2" borderId="0" xfId="0" applyNumberFormat="1" applyFill="1"/>
    <xf numFmtId="0" fontId="0" fillId="0" borderId="0" xfId="0" applyFill="1"/>
    <xf numFmtId="0" fontId="1" fillId="0" borderId="0" xfId="0" applyFont="1" applyFill="1"/>
    <xf numFmtId="11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1" xfId="0" applyBorder="1"/>
    <xf numFmtId="1" fontId="0" fillId="0" borderId="1" xfId="0" applyNumberFormat="1" applyBorder="1"/>
    <xf numFmtId="11" fontId="0" fillId="0" borderId="1" xfId="0" applyNumberFormat="1" applyBorder="1"/>
    <xf numFmtId="0" fontId="3" fillId="0" borderId="0" xfId="0" applyFont="1"/>
    <xf numFmtId="0" fontId="0" fillId="0" borderId="0" xfId="0" quotePrefix="1"/>
    <xf numFmtId="11" fontId="1" fillId="0" borderId="0" xfId="0" applyNumberFormat="1" applyFont="1"/>
    <xf numFmtId="2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Bandpass!$F$2</c:f>
              <c:strCache>
                <c:ptCount val="1"/>
                <c:pt idx="0">
                  <c:v>Ta</c:v>
                </c:pt>
              </c:strCache>
            </c:strRef>
          </c:tx>
          <c:xVal>
            <c:numRef>
              <c:f>Bandpass!$E$3:$E$22</c:f>
              <c:numCache>
                <c:formatCode>General</c:formatCode>
                <c:ptCount val="20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800</c:v>
                </c:pt>
                <c:pt idx="6">
                  <c:v>1500</c:v>
                </c:pt>
                <c:pt idx="7">
                  <c:v>2000</c:v>
                </c:pt>
                <c:pt idx="8">
                  <c:v>2200</c:v>
                </c:pt>
                <c:pt idx="9">
                  <c:v>2400</c:v>
                </c:pt>
                <c:pt idx="10">
                  <c:v>2500</c:v>
                </c:pt>
                <c:pt idx="11">
                  <c:v>2510</c:v>
                </c:pt>
                <c:pt idx="12">
                  <c:v>2520</c:v>
                </c:pt>
                <c:pt idx="13">
                  <c:v>3000</c:v>
                </c:pt>
                <c:pt idx="14">
                  <c:v>4000</c:v>
                </c:pt>
                <c:pt idx="15">
                  <c:v>6000</c:v>
                </c:pt>
                <c:pt idx="16">
                  <c:v>10000</c:v>
                </c:pt>
                <c:pt idx="17">
                  <c:v>20000</c:v>
                </c:pt>
              </c:numCache>
            </c:numRef>
          </c:xVal>
          <c:yVal>
            <c:numRef>
              <c:f>Bandpass!$F$3:$F$22</c:f>
              <c:numCache>
                <c:formatCode>0.00E+00</c:formatCode>
                <c:ptCount val="20"/>
                <c:pt idx="0">
                  <c:v>0.1695975333997648</c:v>
                </c:pt>
                <c:pt idx="1">
                  <c:v>0.2382315607650459</c:v>
                </c:pt>
                <c:pt idx="2">
                  <c:v>0.29337523342167182</c:v>
                </c:pt>
                <c:pt idx="3">
                  <c:v>0.36930113584538704</c:v>
                </c:pt>
                <c:pt idx="4">
                  <c:v>0.44113575941833305</c:v>
                </c:pt>
                <c:pt idx="5">
                  <c:v>0.47730486782715675</c:v>
                </c:pt>
                <c:pt idx="6">
                  <c:v>0.49648611523983732</c:v>
                </c:pt>
                <c:pt idx="7">
                  <c:v>0.49935383499638342</c:v>
                </c:pt>
                <c:pt idx="8">
                  <c:v>0.49978312959339144</c:v>
                </c:pt>
                <c:pt idx="9">
                  <c:v>0.49997429332694232</c:v>
                </c:pt>
                <c:pt idx="10">
                  <c:v>0.49999969135831046</c:v>
                </c:pt>
                <c:pt idx="11">
                  <c:v>0.49999998695409342</c:v>
                </c:pt>
                <c:pt idx="12">
                  <c:v>0.4999998941398941</c:v>
                </c:pt>
                <c:pt idx="13">
                  <c:v>0.49961221565740827</c:v>
                </c:pt>
                <c:pt idx="14">
                  <c:v>0.49718542355343504</c:v>
                </c:pt>
                <c:pt idx="15">
                  <c:v>0.4885564781973446</c:v>
                </c:pt>
                <c:pt idx="16">
                  <c:v>0.46226455311326503</c:v>
                </c:pt>
                <c:pt idx="17">
                  <c:v>0.37794844220275703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8-4AEC-878E-0346E80F8870}"/>
            </c:ext>
          </c:extLst>
        </c:ser>
        <c:ser>
          <c:idx val="1"/>
          <c:order val="1"/>
          <c:tx>
            <c:strRef>
              <c:f>Bandpass!$G$2</c:f>
              <c:strCache>
                <c:ptCount val="1"/>
                <c:pt idx="0">
                  <c:v>Tb</c:v>
                </c:pt>
              </c:strCache>
            </c:strRef>
          </c:tx>
          <c:xVal>
            <c:numRef>
              <c:f>Bandpass!$E$3:$E$22</c:f>
              <c:numCache>
                <c:formatCode>General</c:formatCode>
                <c:ptCount val="20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800</c:v>
                </c:pt>
                <c:pt idx="6">
                  <c:v>1500</c:v>
                </c:pt>
                <c:pt idx="7">
                  <c:v>2000</c:v>
                </c:pt>
                <c:pt idx="8">
                  <c:v>2200</c:v>
                </c:pt>
                <c:pt idx="9">
                  <c:v>2400</c:v>
                </c:pt>
                <c:pt idx="10">
                  <c:v>2500</c:v>
                </c:pt>
                <c:pt idx="11">
                  <c:v>2510</c:v>
                </c:pt>
                <c:pt idx="12">
                  <c:v>2520</c:v>
                </c:pt>
                <c:pt idx="13">
                  <c:v>3000</c:v>
                </c:pt>
                <c:pt idx="14">
                  <c:v>4000</c:v>
                </c:pt>
                <c:pt idx="15">
                  <c:v>6000</c:v>
                </c:pt>
                <c:pt idx="16">
                  <c:v>10000</c:v>
                </c:pt>
                <c:pt idx="17">
                  <c:v>20000</c:v>
                </c:pt>
              </c:numCache>
            </c:numRef>
          </c:xVal>
          <c:yVal>
            <c:numRef>
              <c:f>Bandpass!$G$3:$G$22</c:f>
              <c:numCache>
                <c:formatCode>0.00E+00</c:formatCode>
                <c:ptCount val="20"/>
                <c:pt idx="0">
                  <c:v>1.8028440039768586E-3</c:v>
                </c:pt>
                <c:pt idx="1">
                  <c:v>2.7096174292831612E-3</c:v>
                </c:pt>
                <c:pt idx="2">
                  <c:v>3.6228599385082568E-3</c:v>
                </c:pt>
                <c:pt idx="3">
                  <c:v>5.4777669721760994E-3</c:v>
                </c:pt>
                <c:pt idx="4">
                  <c:v>9.3694499194154866E-3</c:v>
                </c:pt>
                <c:pt idx="5">
                  <c:v>1.6016276324700797E-2</c:v>
                </c:pt>
                <c:pt idx="6">
                  <c:v>4.1804634263575252E-2</c:v>
                </c:pt>
                <c:pt idx="7">
                  <c:v>9.6409488173660046E-2</c:v>
                </c:pt>
                <c:pt idx="8">
                  <c:v>0.16070223959629951</c:v>
                </c:pt>
                <c:pt idx="9">
                  <c:v>0.35107423645766306</c:v>
                </c:pt>
                <c:pt idx="10">
                  <c:v>0.49694186733680945</c:v>
                </c:pt>
                <c:pt idx="11">
                  <c:v>0.49986959196600328</c:v>
                </c:pt>
                <c:pt idx="12">
                  <c:v>0.49894474869606986</c:v>
                </c:pt>
                <c:pt idx="13">
                  <c:v>0.12298183416145099</c:v>
                </c:pt>
                <c:pt idx="14">
                  <c:v>4.6718595335874587E-2</c:v>
                </c:pt>
                <c:pt idx="15">
                  <c:v>2.2942804456997E-2</c:v>
                </c:pt>
                <c:pt idx="16">
                  <c:v>1.2125812634447029E-2</c:v>
                </c:pt>
                <c:pt idx="17">
                  <c:v>5.7725466188014874E-3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38-4AEC-878E-0346E80F8870}"/>
            </c:ext>
          </c:extLst>
        </c:ser>
        <c:ser>
          <c:idx val="2"/>
          <c:order val="2"/>
          <c:tx>
            <c:strRef>
              <c:f>Bandpass!$H$2</c:f>
              <c:strCache>
                <c:ptCount val="1"/>
                <c:pt idx="0">
                  <c:v>Tc</c:v>
                </c:pt>
              </c:strCache>
            </c:strRef>
          </c:tx>
          <c:xVal>
            <c:numRef>
              <c:f>Bandpass!$E$3:$E$22</c:f>
              <c:numCache>
                <c:formatCode>General</c:formatCode>
                <c:ptCount val="20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800</c:v>
                </c:pt>
                <c:pt idx="6">
                  <c:v>1500</c:v>
                </c:pt>
                <c:pt idx="7">
                  <c:v>2000</c:v>
                </c:pt>
                <c:pt idx="8">
                  <c:v>2200</c:v>
                </c:pt>
                <c:pt idx="9">
                  <c:v>2400</c:v>
                </c:pt>
                <c:pt idx="10">
                  <c:v>2500</c:v>
                </c:pt>
                <c:pt idx="11">
                  <c:v>2510</c:v>
                </c:pt>
                <c:pt idx="12">
                  <c:v>2520</c:v>
                </c:pt>
                <c:pt idx="13">
                  <c:v>3000</c:v>
                </c:pt>
                <c:pt idx="14">
                  <c:v>4000</c:v>
                </c:pt>
                <c:pt idx="15">
                  <c:v>6000</c:v>
                </c:pt>
                <c:pt idx="16">
                  <c:v>10000</c:v>
                </c:pt>
                <c:pt idx="17">
                  <c:v>20000</c:v>
                </c:pt>
              </c:numCache>
            </c:numRef>
          </c:xVal>
          <c:yVal>
            <c:numRef>
              <c:f>Bandpass!$H$3:$H$22</c:f>
              <c:numCache>
                <c:formatCode>0.00E+00</c:formatCode>
                <c:ptCount val="20"/>
                <c:pt idx="0">
                  <c:v>9.0128140239232376E-3</c:v>
                </c:pt>
                <c:pt idx="1">
                  <c:v>1.3543315088914466E-2</c:v>
                </c:pt>
                <c:pt idx="2">
                  <c:v>1.8102898357721473E-2</c:v>
                </c:pt>
                <c:pt idx="3">
                  <c:v>2.7349472161262253E-2</c:v>
                </c:pt>
                <c:pt idx="4">
                  <c:v>4.6651085712113953E-2</c:v>
                </c:pt>
                <c:pt idx="5">
                  <c:v>7.9113184403931947E-2</c:v>
                </c:pt>
                <c:pt idx="6">
                  <c:v>0.19342622679446994</c:v>
                </c:pt>
                <c:pt idx="7">
                  <c:v>0.35042478194003612</c:v>
                </c:pt>
                <c:pt idx="8">
                  <c:v>0.43077548410511257</c:v>
                </c:pt>
                <c:pt idx="9">
                  <c:v>0.49002328923276661</c:v>
                </c:pt>
                <c:pt idx="10">
                  <c:v>0.49987658891580494</c:v>
                </c:pt>
                <c:pt idx="11">
                  <c:v>0.49999478171887207</c:v>
                </c:pt>
                <c:pt idx="12">
                  <c:v>0.49995766132248276</c:v>
                </c:pt>
                <c:pt idx="13">
                  <c:v>0.39269441083763967</c:v>
                </c:pt>
                <c:pt idx="14">
                  <c:v>0.21239831275528548</c:v>
                </c:pt>
                <c:pt idx="15">
                  <c:v>0.11192108689636081</c:v>
                </c:pt>
                <c:pt idx="16">
                  <c:v>6.0205639041584762E-2</c:v>
                </c:pt>
                <c:pt idx="17">
                  <c:v>2.8816678479489308E-2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38-4AEC-878E-0346E80F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15136"/>
        <c:axId val="131516672"/>
      </c:scatterChart>
      <c:valAx>
        <c:axId val="131515136"/>
        <c:scaling>
          <c:logBase val="10"/>
          <c:orientation val="minMax"/>
          <c:min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131516672"/>
        <c:crosses val="autoZero"/>
        <c:crossBetween val="midCat"/>
      </c:valAx>
      <c:valAx>
        <c:axId val="13151667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315151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Bandpass!$F$205</c:f>
              <c:strCache>
                <c:ptCount val="1"/>
              </c:strCache>
            </c:strRef>
          </c:tx>
          <c:xVal>
            <c:numRef>
              <c:f>Bandpass!$E$272:$E$294</c:f>
              <c:numCache>
                <c:formatCode>General</c:formatCode>
                <c:ptCount val="23"/>
              </c:numCache>
            </c:numRef>
          </c:xVal>
          <c:yVal>
            <c:numRef>
              <c:f>Bandpass!$F$272:$F$294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4C-42E0-9661-0332414378FF}"/>
            </c:ext>
          </c:extLst>
        </c:ser>
        <c:ser>
          <c:idx val="1"/>
          <c:order val="1"/>
          <c:tx>
            <c:strRef>
              <c:f>Bandpass!$G$205</c:f>
              <c:strCache>
                <c:ptCount val="1"/>
              </c:strCache>
            </c:strRef>
          </c:tx>
          <c:xVal>
            <c:numRef>
              <c:f>Bandpass!$E$272:$E$294</c:f>
              <c:numCache>
                <c:formatCode>General</c:formatCode>
                <c:ptCount val="23"/>
              </c:numCache>
            </c:numRef>
          </c:xVal>
          <c:yVal>
            <c:numRef>
              <c:f>Bandpass!$G$272:$G$294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4C-42E0-9661-0332414378FF}"/>
            </c:ext>
          </c:extLst>
        </c:ser>
        <c:ser>
          <c:idx val="2"/>
          <c:order val="2"/>
          <c:tx>
            <c:strRef>
              <c:f>Bandpass!$H$205</c:f>
              <c:strCache>
                <c:ptCount val="1"/>
              </c:strCache>
            </c:strRef>
          </c:tx>
          <c:xVal>
            <c:numRef>
              <c:f>Bandpass!$E$272:$E$294</c:f>
              <c:numCache>
                <c:formatCode>General</c:formatCode>
                <c:ptCount val="23"/>
              </c:numCache>
            </c:numRef>
          </c:xVal>
          <c:yVal>
            <c:numRef>
              <c:f>Bandpass!$H$272:$H$294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4C-42E0-9661-0332414378FF}"/>
            </c:ext>
          </c:extLst>
        </c:ser>
        <c:ser>
          <c:idx val="3"/>
          <c:order val="3"/>
          <c:tx>
            <c:strRef>
              <c:f>Bandpass!$I$205</c:f>
              <c:strCache>
                <c:ptCount val="1"/>
              </c:strCache>
            </c:strRef>
          </c:tx>
          <c:xVal>
            <c:numRef>
              <c:f>Bandpass!$E$272:$E$294</c:f>
              <c:numCache>
                <c:formatCode>General</c:formatCode>
                <c:ptCount val="23"/>
              </c:numCache>
            </c:numRef>
          </c:xVal>
          <c:yVal>
            <c:numRef>
              <c:f>Bandpass!$I$272:$I$294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4C-42E0-9661-033241437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48832"/>
        <c:axId val="131928448"/>
      </c:scatterChart>
      <c:valAx>
        <c:axId val="131848832"/>
        <c:scaling>
          <c:logBase val="10"/>
          <c:orientation val="minMax"/>
          <c:max val="1000000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31928448"/>
        <c:crosses val="autoZero"/>
        <c:crossBetween val="midCat"/>
        <c:majorUnit val="10"/>
      </c:valAx>
      <c:valAx>
        <c:axId val="131928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848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Bandpass!$L$271</c:f>
              <c:strCache>
                <c:ptCount val="1"/>
              </c:strCache>
            </c:strRef>
          </c:tx>
          <c:xVal>
            <c:numRef>
              <c:f>Bandpass!$K$272:$K$294</c:f>
              <c:numCache>
                <c:formatCode>General</c:formatCode>
                <c:ptCount val="23"/>
              </c:numCache>
            </c:numRef>
          </c:xVal>
          <c:yVal>
            <c:numRef>
              <c:f>Bandpass!$L$272:$L$294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DA-46DB-8A84-0FF71B7CDF54}"/>
            </c:ext>
          </c:extLst>
        </c:ser>
        <c:ser>
          <c:idx val="1"/>
          <c:order val="1"/>
          <c:tx>
            <c:strRef>
              <c:f>Bandpass!$M$271</c:f>
              <c:strCache>
                <c:ptCount val="1"/>
              </c:strCache>
            </c:strRef>
          </c:tx>
          <c:xVal>
            <c:numRef>
              <c:f>Bandpass!$K$272:$K$294</c:f>
              <c:numCache>
                <c:formatCode>General</c:formatCode>
                <c:ptCount val="23"/>
              </c:numCache>
            </c:numRef>
          </c:xVal>
          <c:yVal>
            <c:numRef>
              <c:f>Bandpass!$M$272:$M$294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DA-46DB-8A84-0FF71B7CDF54}"/>
            </c:ext>
          </c:extLst>
        </c:ser>
        <c:ser>
          <c:idx val="2"/>
          <c:order val="2"/>
          <c:tx>
            <c:strRef>
              <c:f>Bandpass!$N$271</c:f>
              <c:strCache>
                <c:ptCount val="1"/>
              </c:strCache>
            </c:strRef>
          </c:tx>
          <c:xVal>
            <c:numRef>
              <c:f>Bandpass!$K$272:$K$294</c:f>
              <c:numCache>
                <c:formatCode>General</c:formatCode>
                <c:ptCount val="23"/>
              </c:numCache>
            </c:numRef>
          </c:xVal>
          <c:yVal>
            <c:numRef>
              <c:f>Bandpass!$N$272:$N$294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DA-46DB-8A84-0FF71B7C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40352"/>
        <c:axId val="131941888"/>
      </c:scatterChart>
      <c:valAx>
        <c:axId val="131940352"/>
        <c:scaling>
          <c:logBase val="10"/>
          <c:orientation val="minMax"/>
          <c:max val="1000000"/>
        </c:scaling>
        <c:delete val="0"/>
        <c:axPos val="b"/>
        <c:majorGridlines/>
        <c:minorGridlines/>
        <c:numFmt formatCode="0" sourceLinked="0"/>
        <c:majorTickMark val="out"/>
        <c:minorTickMark val="none"/>
        <c:tickLblPos val="nextTo"/>
        <c:crossAx val="131941888"/>
        <c:crosses val="autoZero"/>
        <c:crossBetween val="midCat"/>
        <c:majorUnit val="10"/>
      </c:valAx>
      <c:valAx>
        <c:axId val="131941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940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Bandpass!$M$205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xVal>
            <c:numRef>
              <c:f>Bandpass!$K$206:$K$228</c:f>
              <c:numCache>
                <c:formatCode>General</c:formatCode>
                <c:ptCount val="23"/>
              </c:numCache>
            </c:numRef>
          </c:xVal>
          <c:yVal>
            <c:numRef>
              <c:f>Bandpass!$M$206:$M$228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0E-4F99-8B58-125DD331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55712"/>
        <c:axId val="131973888"/>
      </c:scatterChart>
      <c:valAx>
        <c:axId val="131955712"/>
        <c:scaling>
          <c:logBase val="10"/>
          <c:orientation val="minMax"/>
          <c:max val="100000"/>
          <c:min val="1"/>
        </c:scaling>
        <c:delete val="0"/>
        <c:axPos val="b"/>
        <c:majorGridlines>
          <c:spPr>
            <a:ln w="12700"/>
          </c:spPr>
        </c:majorGridlines>
        <c:minorGridlines>
          <c:spPr>
            <a:ln w="12700"/>
          </c:spPr>
        </c:minorGridlines>
        <c:numFmt formatCode="General" sourceLinked="1"/>
        <c:majorTickMark val="out"/>
        <c:minorTickMark val="none"/>
        <c:tickLblPos val="none"/>
        <c:crossAx val="131973888"/>
        <c:crosses val="autoZero"/>
        <c:crossBetween val="midCat"/>
      </c:valAx>
      <c:valAx>
        <c:axId val="131973888"/>
        <c:scaling>
          <c:orientation val="minMax"/>
          <c:max val="100"/>
          <c:min val="-100"/>
        </c:scaling>
        <c:delete val="0"/>
        <c:axPos val="l"/>
        <c:majorGridlines>
          <c:spPr>
            <a:ln w="12700"/>
          </c:spPr>
        </c:majorGridlines>
        <c:numFmt formatCode="General" sourceLinked="1"/>
        <c:majorTickMark val="out"/>
        <c:minorTickMark val="none"/>
        <c:tickLblPos val="none"/>
        <c:crossAx val="13195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Bandpass!$I$2</c:f>
              <c:strCache>
                <c:ptCount val="1"/>
                <c:pt idx="0">
                  <c:v>aa</c:v>
                </c:pt>
              </c:strCache>
            </c:strRef>
          </c:tx>
          <c:xVal>
            <c:numRef>
              <c:f>Bandpass!$E$3:$E$20</c:f>
              <c:numCache>
                <c:formatCode>General</c:formatCode>
                <c:ptCount val="18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800</c:v>
                </c:pt>
                <c:pt idx="6">
                  <c:v>1500</c:v>
                </c:pt>
                <c:pt idx="7">
                  <c:v>2000</c:v>
                </c:pt>
                <c:pt idx="8">
                  <c:v>2200</c:v>
                </c:pt>
                <c:pt idx="9">
                  <c:v>2400</c:v>
                </c:pt>
                <c:pt idx="10">
                  <c:v>2500</c:v>
                </c:pt>
                <c:pt idx="11">
                  <c:v>2510</c:v>
                </c:pt>
                <c:pt idx="12">
                  <c:v>2520</c:v>
                </c:pt>
                <c:pt idx="13">
                  <c:v>3000</c:v>
                </c:pt>
                <c:pt idx="14">
                  <c:v>4000</c:v>
                </c:pt>
                <c:pt idx="15">
                  <c:v>6000</c:v>
                </c:pt>
                <c:pt idx="16">
                  <c:v>10000</c:v>
                </c:pt>
                <c:pt idx="17">
                  <c:v>20000</c:v>
                </c:pt>
              </c:numCache>
            </c:numRef>
          </c:xVal>
          <c:yVal>
            <c:numRef>
              <c:f>Bandpass!$I$3:$I$20</c:f>
              <c:numCache>
                <c:formatCode>0.00E+00</c:formatCode>
                <c:ptCount val="18"/>
                <c:pt idx="0">
                  <c:v>-15.411609366899906</c:v>
                </c:pt>
                <c:pt idx="1">
                  <c:v>-12.460014079723198</c:v>
                </c:pt>
                <c:pt idx="2">
                  <c:v>-10.651531037005242</c:v>
                </c:pt>
                <c:pt idx="3">
                  <c:v>-8.6523871320805981</c:v>
                </c:pt>
                <c:pt idx="4">
                  <c:v>-7.1085547189007423</c:v>
                </c:pt>
                <c:pt idx="5">
                  <c:v>-6.424082728568993</c:v>
                </c:pt>
                <c:pt idx="6">
                  <c:v>-6.0818578500805254</c:v>
                </c:pt>
                <c:pt idx="7">
                  <c:v>-6.031832208578825</c:v>
                </c:pt>
                <c:pt idx="8">
                  <c:v>-6.0243681553940416</c:v>
                </c:pt>
                <c:pt idx="9">
                  <c:v>-6.021046495410145</c:v>
                </c:pt>
                <c:pt idx="10">
                  <c:v>-6.0206052749365844</c:v>
                </c:pt>
                <c:pt idx="11">
                  <c:v>-6.0206001399102362</c:v>
                </c:pt>
                <c:pt idx="12">
                  <c:v>-6.0206017522582123</c:v>
                </c:pt>
                <c:pt idx="13">
                  <c:v>-6.0273390309481147</c:v>
                </c:pt>
                <c:pt idx="14">
                  <c:v>-6.0696322491640178</c:v>
                </c:pt>
                <c:pt idx="15">
                  <c:v>-6.2217044730230997</c:v>
                </c:pt>
                <c:pt idx="16">
                  <c:v>-6.7021881480033541</c:v>
                </c:pt>
                <c:pt idx="17">
                  <c:v>-8.4513488071720761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37-4F52-9DA3-FC05D198CF7B}"/>
            </c:ext>
          </c:extLst>
        </c:ser>
        <c:ser>
          <c:idx val="1"/>
          <c:order val="1"/>
          <c:tx>
            <c:strRef>
              <c:f>Bandpass!$J$2</c:f>
              <c:strCache>
                <c:ptCount val="1"/>
                <c:pt idx="0">
                  <c:v>ab</c:v>
                </c:pt>
              </c:strCache>
            </c:strRef>
          </c:tx>
          <c:xVal>
            <c:numRef>
              <c:f>Bandpass!$E$3:$E$20</c:f>
              <c:numCache>
                <c:formatCode>General</c:formatCode>
                <c:ptCount val="18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800</c:v>
                </c:pt>
                <c:pt idx="6">
                  <c:v>1500</c:v>
                </c:pt>
                <c:pt idx="7">
                  <c:v>2000</c:v>
                </c:pt>
                <c:pt idx="8">
                  <c:v>2200</c:v>
                </c:pt>
                <c:pt idx="9">
                  <c:v>2400</c:v>
                </c:pt>
                <c:pt idx="10">
                  <c:v>2500</c:v>
                </c:pt>
                <c:pt idx="11">
                  <c:v>2510</c:v>
                </c:pt>
                <c:pt idx="12">
                  <c:v>2520</c:v>
                </c:pt>
                <c:pt idx="13">
                  <c:v>3000</c:v>
                </c:pt>
                <c:pt idx="14">
                  <c:v>4000</c:v>
                </c:pt>
                <c:pt idx="15">
                  <c:v>6000</c:v>
                </c:pt>
                <c:pt idx="16">
                  <c:v>10000</c:v>
                </c:pt>
                <c:pt idx="17">
                  <c:v>20000</c:v>
                </c:pt>
              </c:numCache>
            </c:numRef>
          </c:xVal>
          <c:yVal>
            <c:numRef>
              <c:f>Bandpass!$J$3:$J$20</c:f>
              <c:numCache>
                <c:formatCode>0.00E+00</c:formatCode>
                <c:ptCount val="18"/>
                <c:pt idx="0">
                  <c:v>-54.880837003466709</c:v>
                </c:pt>
                <c:pt idx="1">
                  <c:v>-51.341840456164633</c:v>
                </c:pt>
                <c:pt idx="2">
                  <c:v>-48.818969113451104</c:v>
                </c:pt>
                <c:pt idx="3">
                  <c:v>-45.227928937262305</c:v>
                </c:pt>
                <c:pt idx="4">
                  <c:v>-40.565718116022751</c:v>
                </c:pt>
                <c:pt idx="5">
                  <c:v>-35.908768940579911</c:v>
                </c:pt>
                <c:pt idx="6">
                  <c:v>-27.575511434576473</c:v>
                </c:pt>
                <c:pt idx="7">
                  <c:v>-20.317604454995447</c:v>
                </c:pt>
                <c:pt idx="8">
                  <c:v>-15.879561414635164</c:v>
                </c:pt>
                <c:pt idx="9">
                  <c:v>-9.0920208003148275</c:v>
                </c:pt>
                <c:pt idx="10">
                  <c:v>-6.0738882483302934</c:v>
                </c:pt>
                <c:pt idx="11">
                  <c:v>-6.0228656283423412</c:v>
                </c:pt>
                <c:pt idx="12">
                  <c:v>-6.0389508777102927</c:v>
                </c:pt>
                <c:pt idx="13">
                  <c:v>-18.203180682770487</c:v>
                </c:pt>
                <c:pt idx="14">
                  <c:v>-26.610204468191114</c:v>
                </c:pt>
                <c:pt idx="15">
                  <c:v>-32.787069927687462</c:v>
                </c:pt>
                <c:pt idx="16">
                  <c:v>-38.325782933557285</c:v>
                </c:pt>
                <c:pt idx="17">
                  <c:v>-44.772651021116594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37-4F52-9DA3-FC05D198CF7B}"/>
            </c:ext>
          </c:extLst>
        </c:ser>
        <c:ser>
          <c:idx val="2"/>
          <c:order val="2"/>
          <c:tx>
            <c:strRef>
              <c:f>Bandpass!$K$2</c:f>
              <c:strCache>
                <c:ptCount val="1"/>
                <c:pt idx="0">
                  <c:v>ac</c:v>
                </c:pt>
              </c:strCache>
            </c:strRef>
          </c:tx>
          <c:xVal>
            <c:numRef>
              <c:f>Bandpass!$E$3:$E$20</c:f>
              <c:numCache>
                <c:formatCode>General</c:formatCode>
                <c:ptCount val="18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800</c:v>
                </c:pt>
                <c:pt idx="6">
                  <c:v>1500</c:v>
                </c:pt>
                <c:pt idx="7">
                  <c:v>2000</c:v>
                </c:pt>
                <c:pt idx="8">
                  <c:v>2200</c:v>
                </c:pt>
                <c:pt idx="9">
                  <c:v>2400</c:v>
                </c:pt>
                <c:pt idx="10">
                  <c:v>2500</c:v>
                </c:pt>
                <c:pt idx="11">
                  <c:v>2510</c:v>
                </c:pt>
                <c:pt idx="12">
                  <c:v>2520</c:v>
                </c:pt>
                <c:pt idx="13">
                  <c:v>3000</c:v>
                </c:pt>
                <c:pt idx="14">
                  <c:v>4000</c:v>
                </c:pt>
                <c:pt idx="15">
                  <c:v>6000</c:v>
                </c:pt>
                <c:pt idx="16">
                  <c:v>10000</c:v>
                </c:pt>
                <c:pt idx="17">
                  <c:v>20000</c:v>
                </c:pt>
              </c:numCache>
            </c:numRef>
          </c:xVal>
          <c:yVal>
            <c:numRef>
              <c:f>Bandpass!$K$3:$K$20</c:f>
              <c:numCache>
                <c:formatCode>0.00E+00</c:formatCode>
                <c:ptCount val="18"/>
                <c:pt idx="0">
                  <c:v>-40.902791806934516</c:v>
                </c:pt>
                <c:pt idx="1">
                  <c:v>-37.365500348759596</c:v>
                </c:pt>
                <c:pt idx="2">
                  <c:v>-34.845037740191415</c:v>
                </c:pt>
                <c:pt idx="3">
                  <c:v>-31.261021020734034</c:v>
                </c:pt>
                <c:pt idx="4">
                  <c:v>-26.622764889027803</c:v>
                </c:pt>
                <c:pt idx="5">
                  <c:v>-22.035022684855669</c:v>
                </c:pt>
                <c:pt idx="6">
                  <c:v>-14.269692799488249</c:v>
                </c:pt>
                <c:pt idx="7">
                  <c:v>-9.1081037647347625</c:v>
                </c:pt>
                <c:pt idx="8">
                  <c:v>-7.3149804167119576</c:v>
                </c:pt>
                <c:pt idx="9">
                  <c:v>-6.1956655771879978</c:v>
                </c:pt>
                <c:pt idx="10">
                  <c:v>-6.0227440480153671</c:v>
                </c:pt>
                <c:pt idx="11">
                  <c:v>-6.0206905645806241</c:v>
                </c:pt>
                <c:pt idx="12">
                  <c:v>-6.0213354425820746</c:v>
                </c:pt>
                <c:pt idx="13">
                  <c:v>-8.1189055987141447</c:v>
                </c:pt>
                <c:pt idx="14">
                  <c:v>-13.456978750302858</c:v>
                </c:pt>
                <c:pt idx="15">
                  <c:v>-19.021761618859266</c:v>
                </c:pt>
                <c:pt idx="16">
                  <c:v>-24.407256590142733</c:v>
                </c:pt>
                <c:pt idx="17">
                  <c:v>-30.807121581586458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37-4F52-9DA3-FC05D198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48256"/>
        <c:axId val="129254144"/>
      </c:scatterChart>
      <c:valAx>
        <c:axId val="129248256"/>
        <c:scaling>
          <c:logBase val="10"/>
          <c:orientation val="minMax"/>
          <c:min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129254144"/>
        <c:crosses val="autoZero"/>
        <c:crossBetween val="midCat"/>
      </c:valAx>
      <c:valAx>
        <c:axId val="129254144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29248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6567505121707"/>
          <c:y val="5.6905622953482733E-2"/>
          <c:w val="0.6426490204934262"/>
          <c:h val="0.89487496473364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Bandpass!$F$124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Bandpass!$F$125:$F$147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A8-4372-B81A-054B43EE739E}"/>
            </c:ext>
          </c:extLst>
        </c:ser>
        <c:ser>
          <c:idx val="1"/>
          <c:order val="1"/>
          <c:tx>
            <c:strRef>
              <c:f>Bandpass!$G$124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Bandpass!$G$125:$G$147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A8-4372-B81A-054B43EE739E}"/>
            </c:ext>
          </c:extLst>
        </c:ser>
        <c:ser>
          <c:idx val="2"/>
          <c:order val="2"/>
          <c:tx>
            <c:strRef>
              <c:f>Bandpass!$H$124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Bandpass!$H$125:$H$147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A8-4372-B81A-054B43EE739E}"/>
            </c:ext>
          </c:extLst>
        </c:ser>
        <c:ser>
          <c:idx val="3"/>
          <c:order val="3"/>
          <c:tx>
            <c:strRef>
              <c:f>Bandpass!$I$124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Bandpass!$I$125:$I$147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A8-4372-B81A-054B43EE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95872"/>
        <c:axId val="129297408"/>
      </c:scatterChart>
      <c:valAx>
        <c:axId val="12929587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97408"/>
        <c:crosses val="autoZero"/>
        <c:crossBetween val="midCat"/>
      </c:valAx>
      <c:valAx>
        <c:axId val="12929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95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6758903199208E-2"/>
          <c:y val="5.653730176931767E-2"/>
          <c:w val="0.67843821847853469"/>
          <c:h val="0.8955553856738786"/>
        </c:manualLayout>
      </c:layout>
      <c:scatterChart>
        <c:scatterStyle val="lineMarker"/>
        <c:varyColors val="0"/>
        <c:ser>
          <c:idx val="0"/>
          <c:order val="0"/>
          <c:tx>
            <c:strRef>
              <c:f>Bandpass!$J$124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Bandpass!$J$125:$J$147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0D-4C5D-B60F-5CF3BC923445}"/>
            </c:ext>
          </c:extLst>
        </c:ser>
        <c:ser>
          <c:idx val="1"/>
          <c:order val="1"/>
          <c:tx>
            <c:strRef>
              <c:f>Bandpass!$K$124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Bandpass!$K$125:$K$147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0D-4C5D-B60F-5CF3BC923445}"/>
            </c:ext>
          </c:extLst>
        </c:ser>
        <c:ser>
          <c:idx val="2"/>
          <c:order val="2"/>
          <c:tx>
            <c:strRef>
              <c:f>Bandpass!$L$124</c:f>
              <c:strCache>
                <c:ptCount val="1"/>
              </c:strCache>
            </c:strRef>
          </c:tx>
          <c:xVal>
            <c:numRef>
              <c:f>Bandpass!$E$125:$E$147</c:f>
              <c:numCache>
                <c:formatCode>General</c:formatCode>
                <c:ptCount val="23"/>
              </c:numCache>
            </c:numRef>
          </c:xVal>
          <c:yVal>
            <c:numRef>
              <c:f>Bandpass!$L$125:$L$147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0D-4C5D-B60F-5CF3BC92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50208"/>
        <c:axId val="131552000"/>
      </c:scatterChart>
      <c:valAx>
        <c:axId val="131550208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552000"/>
        <c:crosses val="autoZero"/>
        <c:crossBetween val="midCat"/>
      </c:valAx>
      <c:valAx>
        <c:axId val="13155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550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Bandpass!$G$149</c:f>
              <c:strCache>
                <c:ptCount val="1"/>
              </c:strCache>
            </c:strRef>
          </c:tx>
          <c:xVal>
            <c:numRef>
              <c:f>Bandpass!$F$150:$F$164</c:f>
              <c:numCache>
                <c:formatCode>General</c:formatCode>
                <c:ptCount val="15"/>
              </c:numCache>
            </c:numRef>
          </c:xVal>
          <c:yVal>
            <c:numRef>
              <c:f>Bandpass!$G$150:$G$164</c:f>
              <c:numCache>
                <c:formatCode>0.00E+00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25-4439-8F54-A5061D58997D}"/>
            </c:ext>
          </c:extLst>
        </c:ser>
        <c:ser>
          <c:idx val="1"/>
          <c:order val="1"/>
          <c:tx>
            <c:strRef>
              <c:f>Bandpass!$H$149</c:f>
              <c:strCache>
                <c:ptCount val="1"/>
              </c:strCache>
            </c:strRef>
          </c:tx>
          <c:xVal>
            <c:numRef>
              <c:f>Bandpass!$F$150:$F$164</c:f>
              <c:numCache>
                <c:formatCode>General</c:formatCode>
                <c:ptCount val="15"/>
              </c:numCache>
            </c:numRef>
          </c:xVal>
          <c:yVal>
            <c:numRef>
              <c:f>Bandpass!$H$150:$H$164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25-4439-8F54-A5061D58997D}"/>
            </c:ext>
          </c:extLst>
        </c:ser>
        <c:ser>
          <c:idx val="2"/>
          <c:order val="2"/>
          <c:tx>
            <c:strRef>
              <c:f>Bandpass!$I$149</c:f>
              <c:strCache>
                <c:ptCount val="1"/>
              </c:strCache>
            </c:strRef>
          </c:tx>
          <c:xVal>
            <c:numRef>
              <c:f>Bandpass!$F$150:$F$164</c:f>
              <c:numCache>
                <c:formatCode>General</c:formatCode>
                <c:ptCount val="15"/>
              </c:numCache>
            </c:numRef>
          </c:xVal>
          <c:yVal>
            <c:numRef>
              <c:f>Bandpass!$I$150:$I$164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25-4439-8F54-A5061D58997D}"/>
            </c:ext>
          </c:extLst>
        </c:ser>
        <c:ser>
          <c:idx val="3"/>
          <c:order val="3"/>
          <c:tx>
            <c:strRef>
              <c:f>Bandpass!$J$149</c:f>
              <c:strCache>
                <c:ptCount val="1"/>
              </c:strCache>
            </c:strRef>
          </c:tx>
          <c:xVal>
            <c:numRef>
              <c:f>Bandpass!$F$150:$F$164</c:f>
              <c:numCache>
                <c:formatCode>General</c:formatCode>
                <c:ptCount val="15"/>
              </c:numCache>
            </c:numRef>
          </c:xVal>
          <c:yVal>
            <c:numRef>
              <c:f>Bandpass!$J$150:$J$164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25-4439-8F54-A5061D58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27360"/>
        <c:axId val="131728896"/>
      </c:scatterChart>
      <c:valAx>
        <c:axId val="13172736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728896"/>
        <c:crosses val="autoZero"/>
        <c:crossBetween val="midCat"/>
      </c:valAx>
      <c:valAx>
        <c:axId val="13172889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31727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Bandpass!$F$87</c:f>
              <c:strCache>
                <c:ptCount val="1"/>
              </c:strCache>
            </c:strRef>
          </c:tx>
          <c:xVal>
            <c:numRef>
              <c:f>Bandpass!$E$88:$E$91</c:f>
              <c:numCache>
                <c:formatCode>General</c:formatCode>
                <c:ptCount val="4"/>
              </c:numCache>
            </c:numRef>
          </c:xVal>
          <c:yVal>
            <c:numRef>
              <c:f>Bandpass!$F$88:$F$91</c:f>
              <c:numCache>
                <c:formatCode>0.00E+00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41-4764-BA14-2812C18E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50528"/>
        <c:axId val="131768704"/>
      </c:scatterChart>
      <c:scatterChart>
        <c:scatterStyle val="lineMarker"/>
        <c:varyColors val="0"/>
        <c:ser>
          <c:idx val="1"/>
          <c:order val="1"/>
          <c:tx>
            <c:strRef>
              <c:f>Bandpass!$G$87</c:f>
              <c:strCache>
                <c:ptCount val="1"/>
              </c:strCache>
            </c:strRef>
          </c:tx>
          <c:xVal>
            <c:numRef>
              <c:f>Bandpass!$E$88:$E$91</c:f>
              <c:numCache>
                <c:formatCode>General</c:formatCode>
                <c:ptCount val="4"/>
              </c:numCache>
            </c:numRef>
          </c:xVal>
          <c:yVal>
            <c:numRef>
              <c:f>Bandpass!$G$88:$G$91</c:f>
              <c:numCache>
                <c:formatCode>0.00E+00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41-4764-BA14-2812C18E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71776"/>
        <c:axId val="131770240"/>
      </c:scatterChart>
      <c:valAx>
        <c:axId val="131750528"/>
        <c:scaling>
          <c:orientation val="minMax"/>
          <c:min val="20"/>
        </c:scaling>
        <c:delete val="0"/>
        <c:axPos val="b"/>
        <c:numFmt formatCode="General" sourceLinked="1"/>
        <c:majorTickMark val="out"/>
        <c:minorTickMark val="none"/>
        <c:tickLblPos val="nextTo"/>
        <c:crossAx val="131768704"/>
        <c:crosses val="autoZero"/>
        <c:crossBetween val="midCat"/>
      </c:valAx>
      <c:valAx>
        <c:axId val="13176870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31750528"/>
        <c:crosses val="autoZero"/>
        <c:crossBetween val="midCat"/>
      </c:valAx>
      <c:valAx>
        <c:axId val="131770240"/>
        <c:scaling>
          <c:orientation val="minMax"/>
        </c:scaling>
        <c:delete val="0"/>
        <c:axPos val="r"/>
        <c:numFmt formatCode="0.00E+00" sourceLinked="1"/>
        <c:majorTickMark val="out"/>
        <c:minorTickMark val="none"/>
        <c:tickLblPos val="nextTo"/>
        <c:crossAx val="131771776"/>
        <c:crosses val="max"/>
        <c:crossBetween val="midCat"/>
      </c:valAx>
      <c:valAx>
        <c:axId val="13177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1770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Bandpass!$F$205</c:f>
              <c:strCache>
                <c:ptCount val="1"/>
              </c:strCache>
            </c:strRef>
          </c:tx>
          <c:xVal>
            <c:numRef>
              <c:f>Bandpass!$E$206:$E$228</c:f>
              <c:numCache>
                <c:formatCode>General</c:formatCode>
                <c:ptCount val="23"/>
              </c:numCache>
            </c:numRef>
          </c:xVal>
          <c:yVal>
            <c:numRef>
              <c:f>Bandpass!$F$206:$F$228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FB-450A-8D73-7F95E62B5115}"/>
            </c:ext>
          </c:extLst>
        </c:ser>
        <c:ser>
          <c:idx val="1"/>
          <c:order val="1"/>
          <c:tx>
            <c:strRef>
              <c:f>Bandpass!$G$205</c:f>
              <c:strCache>
                <c:ptCount val="1"/>
              </c:strCache>
            </c:strRef>
          </c:tx>
          <c:xVal>
            <c:numRef>
              <c:f>Bandpass!$E$206:$E$228</c:f>
              <c:numCache>
                <c:formatCode>General</c:formatCode>
                <c:ptCount val="23"/>
              </c:numCache>
            </c:numRef>
          </c:xVal>
          <c:yVal>
            <c:numRef>
              <c:f>Bandpass!$G$206:$G$228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FB-450A-8D73-7F95E62B5115}"/>
            </c:ext>
          </c:extLst>
        </c:ser>
        <c:ser>
          <c:idx val="2"/>
          <c:order val="2"/>
          <c:tx>
            <c:strRef>
              <c:f>Bandpass!$H$205</c:f>
              <c:strCache>
                <c:ptCount val="1"/>
              </c:strCache>
            </c:strRef>
          </c:tx>
          <c:xVal>
            <c:numRef>
              <c:f>Bandpass!$E$206:$E$228</c:f>
              <c:numCache>
                <c:formatCode>General</c:formatCode>
                <c:ptCount val="23"/>
              </c:numCache>
            </c:numRef>
          </c:xVal>
          <c:yVal>
            <c:numRef>
              <c:f>Bandpass!$H$206:$H$228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FB-450A-8D73-7F95E62B5115}"/>
            </c:ext>
          </c:extLst>
        </c:ser>
        <c:ser>
          <c:idx val="3"/>
          <c:order val="3"/>
          <c:tx>
            <c:strRef>
              <c:f>Bandpass!$I$205</c:f>
              <c:strCache>
                <c:ptCount val="1"/>
              </c:strCache>
            </c:strRef>
          </c:tx>
          <c:xVal>
            <c:numRef>
              <c:f>Bandpass!$E$206:$E$228</c:f>
              <c:numCache>
                <c:formatCode>General</c:formatCode>
                <c:ptCount val="23"/>
              </c:numCache>
            </c:numRef>
          </c:xVal>
          <c:yVal>
            <c:numRef>
              <c:f>Bandpass!$I$206:$I$228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FB-450A-8D73-7F95E62B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71104"/>
        <c:axId val="131872640"/>
      </c:scatterChart>
      <c:valAx>
        <c:axId val="13187110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872640"/>
        <c:crosses val="autoZero"/>
        <c:crossBetween val="midCat"/>
      </c:valAx>
      <c:valAx>
        <c:axId val="13187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871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Bandpass!$L$205</c:f>
              <c:strCache>
                <c:ptCount val="1"/>
              </c:strCache>
            </c:strRef>
          </c:tx>
          <c:xVal>
            <c:numRef>
              <c:f>Bandpass!$K$206:$K$228</c:f>
              <c:numCache>
                <c:formatCode>General</c:formatCode>
                <c:ptCount val="23"/>
              </c:numCache>
            </c:numRef>
          </c:xVal>
          <c:yVal>
            <c:numRef>
              <c:f>Bandpass!$L$206:$L$228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C9-44C9-8CCE-670AB7592157}"/>
            </c:ext>
          </c:extLst>
        </c:ser>
        <c:ser>
          <c:idx val="1"/>
          <c:order val="1"/>
          <c:tx>
            <c:strRef>
              <c:f>Bandpass!$M$205</c:f>
              <c:strCache>
                <c:ptCount val="1"/>
              </c:strCache>
            </c:strRef>
          </c:tx>
          <c:xVal>
            <c:numRef>
              <c:f>Bandpass!$K$206:$K$228</c:f>
              <c:numCache>
                <c:formatCode>General</c:formatCode>
                <c:ptCount val="23"/>
              </c:numCache>
            </c:numRef>
          </c:xVal>
          <c:yVal>
            <c:numRef>
              <c:f>Bandpass!$M$206:$M$228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C9-44C9-8CCE-670AB7592157}"/>
            </c:ext>
          </c:extLst>
        </c:ser>
        <c:ser>
          <c:idx val="2"/>
          <c:order val="2"/>
          <c:tx>
            <c:strRef>
              <c:f>Bandpass!$N$205</c:f>
              <c:strCache>
                <c:ptCount val="1"/>
              </c:strCache>
            </c:strRef>
          </c:tx>
          <c:xVal>
            <c:numRef>
              <c:f>Bandpass!$K$206:$K$228</c:f>
              <c:numCache>
                <c:formatCode>General</c:formatCode>
                <c:ptCount val="23"/>
              </c:numCache>
            </c:numRef>
          </c:xVal>
          <c:yVal>
            <c:numRef>
              <c:f>Bandpass!$N$206:$N$228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C9-44C9-8CCE-670AB7592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13600"/>
        <c:axId val="131915136"/>
      </c:scatterChart>
      <c:valAx>
        <c:axId val="13191360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915136"/>
        <c:crosses val="autoZero"/>
        <c:crossBetween val="midCat"/>
      </c:valAx>
      <c:valAx>
        <c:axId val="13191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9136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Bandpass!$M$205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xVal>
            <c:numRef>
              <c:f>Bandpass!$K$206:$K$228</c:f>
              <c:numCache>
                <c:formatCode>General</c:formatCode>
                <c:ptCount val="23"/>
              </c:numCache>
            </c:numRef>
          </c:xVal>
          <c:yVal>
            <c:numRef>
              <c:f>Bandpass!$M$206:$M$228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0D-413D-A0C3-969A450D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19008"/>
        <c:axId val="131820544"/>
      </c:scatterChart>
      <c:valAx>
        <c:axId val="131819008"/>
        <c:scaling>
          <c:logBase val="10"/>
          <c:orientation val="minMax"/>
          <c:max val="100000000"/>
          <c:min val="1"/>
        </c:scaling>
        <c:delete val="0"/>
        <c:axPos val="b"/>
        <c:majorGridlines>
          <c:spPr>
            <a:ln w="12700"/>
          </c:spPr>
        </c:majorGridlines>
        <c:minorGridlines>
          <c:spPr>
            <a:ln w="12700"/>
          </c:spPr>
        </c:minorGridlines>
        <c:numFmt formatCode="General" sourceLinked="1"/>
        <c:majorTickMark val="out"/>
        <c:minorTickMark val="none"/>
        <c:tickLblPos val="none"/>
        <c:crossAx val="131820544"/>
        <c:crosses val="autoZero"/>
        <c:crossBetween val="midCat"/>
      </c:valAx>
      <c:valAx>
        <c:axId val="131820544"/>
        <c:scaling>
          <c:orientation val="minMax"/>
          <c:max val="100"/>
          <c:min val="-100"/>
        </c:scaling>
        <c:delete val="0"/>
        <c:axPos val="l"/>
        <c:majorGridlines>
          <c:spPr>
            <a:ln w="12700"/>
          </c:spPr>
        </c:majorGridlines>
        <c:numFmt formatCode="General" sourceLinked="1"/>
        <c:majorTickMark val="out"/>
        <c:minorTickMark val="none"/>
        <c:tickLblPos val="none"/>
        <c:crossAx val="131819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657226</xdr:colOff>
      <xdr:row>4</xdr:row>
      <xdr:rowOff>171450</xdr:rowOff>
    </xdr:from>
    <xdr:to>
      <xdr:col>9</xdr:col>
      <xdr:colOff>609601</xdr:colOff>
      <xdr:row>26</xdr:row>
      <xdr:rowOff>19050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676274</xdr:colOff>
      <xdr:row>12</xdr:row>
      <xdr:rowOff>161925</xdr:rowOff>
    </xdr:from>
    <xdr:to>
      <xdr:col>13</xdr:col>
      <xdr:colOff>266699</xdr:colOff>
      <xdr:row>33</xdr:row>
      <xdr:rowOff>161925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752475</xdr:colOff>
      <xdr:row>72</xdr:row>
      <xdr:rowOff>171450</xdr:rowOff>
    </xdr:from>
    <xdr:to>
      <xdr:col>15</xdr:col>
      <xdr:colOff>0</xdr:colOff>
      <xdr:row>134</xdr:row>
      <xdr:rowOff>47625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76200</xdr:colOff>
      <xdr:row>79</xdr:row>
      <xdr:rowOff>19049</xdr:rowOff>
    </xdr:from>
    <xdr:to>
      <xdr:col>20</xdr:col>
      <xdr:colOff>0</xdr:colOff>
      <xdr:row>138</xdr:row>
      <xdr:rowOff>104774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257175</xdr:colOff>
      <xdr:row>140</xdr:row>
      <xdr:rowOff>142875</xdr:rowOff>
    </xdr:from>
    <xdr:to>
      <xdr:col>16</xdr:col>
      <xdr:colOff>0</xdr:colOff>
      <xdr:row>155</xdr:row>
      <xdr:rowOff>104775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209550</xdr:colOff>
      <xdr:row>75</xdr:row>
      <xdr:rowOff>161925</xdr:rowOff>
    </xdr:from>
    <xdr:to>
      <xdr:col>13</xdr:col>
      <xdr:colOff>219075</xdr:colOff>
      <xdr:row>95</xdr:row>
      <xdr:rowOff>38100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781050</xdr:colOff>
      <xdr:row>203</xdr:row>
      <xdr:rowOff>47625</xdr:rowOff>
    </xdr:from>
    <xdr:to>
      <xdr:col>9</xdr:col>
      <xdr:colOff>609600</xdr:colOff>
      <xdr:row>217</xdr:row>
      <xdr:rowOff>123825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590550</xdr:colOff>
      <xdr:row>209</xdr:row>
      <xdr:rowOff>47625</xdr:rowOff>
    </xdr:from>
    <xdr:to>
      <xdr:col>14</xdr:col>
      <xdr:colOff>590550</xdr:colOff>
      <xdr:row>223</xdr:row>
      <xdr:rowOff>123825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225</xdr:row>
      <xdr:rowOff>9526</xdr:rowOff>
    </xdr:from>
    <xdr:to>
      <xdr:col>16</xdr:col>
      <xdr:colOff>0</xdr:colOff>
      <xdr:row>244</xdr:row>
      <xdr:rowOff>180976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771525</xdr:colOff>
      <xdr:row>278</xdr:row>
      <xdr:rowOff>95250</xdr:rowOff>
    </xdr:from>
    <xdr:to>
      <xdr:col>10</xdr:col>
      <xdr:colOff>447675</xdr:colOff>
      <xdr:row>293</xdr:row>
      <xdr:rowOff>0</xdr:rowOff>
    </xdr:to>
    <xdr:graphicFrame macro="">
      <xdr:nvGraphicFramePr>
        <xdr:cNvPr id="11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9525</xdr:colOff>
      <xdr:row>283</xdr:row>
      <xdr:rowOff>161925</xdr:rowOff>
    </xdr:from>
    <xdr:to>
      <xdr:col>16</xdr:col>
      <xdr:colOff>390525</xdr:colOff>
      <xdr:row>299</xdr:row>
      <xdr:rowOff>38100</xdr:rowOff>
    </xdr:to>
    <xdr:graphicFrame macro="">
      <xdr:nvGraphicFramePr>
        <xdr:cNvPr id="1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247</xdr:row>
      <xdr:rowOff>0</xdr:rowOff>
    </xdr:from>
    <xdr:to>
      <xdr:col>14</xdr:col>
      <xdr:colOff>0</xdr:colOff>
      <xdr:row>266</xdr:row>
      <xdr:rowOff>171450</xdr:rowOff>
    </xdr:to>
    <xdr:graphicFrame macro="">
      <xdr:nvGraphicFramePr>
        <xdr:cNvPr id="1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</xdr:col>
      <xdr:colOff>1219199</xdr:colOff>
      <xdr:row>94</xdr:row>
      <xdr:rowOff>0</xdr:rowOff>
    </xdr:from>
    <xdr:to>
      <xdr:col>4</xdr:col>
      <xdr:colOff>546830</xdr:colOff>
      <xdr:row>101</xdr:row>
      <xdr:rowOff>76200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71724" y="17935575"/>
          <a:ext cx="2413731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7"/>
  <sheetViews>
    <sheetView tabSelected="1" workbookViewId="0"/>
  </sheetViews>
  <sheetFormatPr baseColWidth="10" defaultRowHeight="15" x14ac:dyDescent="0.25"/>
  <cols>
    <col min="1" max="1" width="17.28515625" customWidth="1"/>
    <col min="2" max="2" width="18.28515625" customWidth="1"/>
    <col min="3" max="4" width="14" customWidth="1"/>
    <col min="6" max="6" width="24.42578125" bestFit="1" customWidth="1"/>
    <col min="14" max="14" width="6.7109375" customWidth="1"/>
    <col min="15" max="16" width="5.7109375" bestFit="1" customWidth="1"/>
    <col min="17" max="17" width="6" bestFit="1" customWidth="1"/>
    <col min="18" max="18" width="6.42578125" bestFit="1" customWidth="1"/>
    <col min="19" max="19" width="5.42578125" bestFit="1" customWidth="1"/>
    <col min="20" max="20" width="6" bestFit="1" customWidth="1"/>
    <col min="22" max="22" width="21.5703125" bestFit="1" customWidth="1"/>
  </cols>
  <sheetData>
    <row r="1" spans="1:22" x14ac:dyDescent="0.25">
      <c r="A1" s="1" t="s">
        <v>0</v>
      </c>
      <c r="B1" s="2"/>
      <c r="C1" s="3"/>
      <c r="D1" s="3"/>
      <c r="I1" t="s">
        <v>1</v>
      </c>
      <c r="J1" t="s">
        <v>1</v>
      </c>
      <c r="K1" t="s">
        <v>1</v>
      </c>
    </row>
    <row r="2" spans="1:22" x14ac:dyDescent="0.25">
      <c r="A2" s="4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O2" t="s">
        <v>10</v>
      </c>
      <c r="P2" t="s">
        <v>11</v>
      </c>
      <c r="Q2" t="s">
        <v>12</v>
      </c>
      <c r="R2" t="s">
        <v>13</v>
      </c>
      <c r="S2" t="s">
        <v>14</v>
      </c>
      <c r="T2" t="s">
        <v>15</v>
      </c>
      <c r="U2" t="s">
        <v>16</v>
      </c>
      <c r="V2" t="s">
        <v>17</v>
      </c>
    </row>
    <row r="3" spans="1:22" x14ac:dyDescent="0.25">
      <c r="A3" s="5" t="s">
        <v>18</v>
      </c>
      <c r="B3">
        <v>2.2000000000000001E-3</v>
      </c>
      <c r="C3">
        <v>0.31</v>
      </c>
      <c r="E3">
        <v>100</v>
      </c>
      <c r="F3" s="6">
        <f>$B$6/SQRT($B$5*$B$5+($E3*$B$3-1/$E3/$B$4)*($E3*$B$3-1/$E3/$B$4))</f>
        <v>0.1695975333997648</v>
      </c>
      <c r="G3" s="6">
        <f t="shared" ref="G3:G20" si="0">$B$10/SQRT($B$9*$B$9+($E3*$B$7-1/$E3/$B$8)*($E3*$B$7-1/$E3/$B$8))</f>
        <v>1.8028440039768586E-3</v>
      </c>
      <c r="H3" s="6">
        <f>$B$14/SQRT($B$13*$B$13+($E3*$B$11-1/$E3/$B$12)*($E3*$B$11-1/$E3/$B$12))</f>
        <v>9.0128140239232376E-3</v>
      </c>
      <c r="I3" s="6">
        <f>20*LOG(F3)</f>
        <v>-15.411609366899906</v>
      </c>
      <c r="J3" s="6">
        <f>20*LOG(G3)</f>
        <v>-54.880837003466709</v>
      </c>
      <c r="K3" s="6">
        <f>20*LOG(H3)</f>
        <v>-40.902791806934516</v>
      </c>
      <c r="N3" t="s">
        <v>19</v>
      </c>
      <c r="O3" t="s">
        <v>20</v>
      </c>
      <c r="P3" t="s">
        <v>21</v>
      </c>
      <c r="Q3">
        <v>25</v>
      </c>
      <c r="R3">
        <v>25</v>
      </c>
      <c r="S3">
        <v>50</v>
      </c>
      <c r="T3">
        <f>S3/2/0.0022</f>
        <v>11363.636363636362</v>
      </c>
      <c r="U3" s="7">
        <f>1/SQRT(0.0022*0.000072)</f>
        <v>2512.5945381480301</v>
      </c>
      <c r="V3" s="7">
        <f>SQRT(T3*T3-U3*U3)</f>
        <v>11082.377907824084</v>
      </c>
    </row>
    <row r="4" spans="1:22" x14ac:dyDescent="0.25">
      <c r="A4" t="s">
        <v>22</v>
      </c>
      <c r="B4" s="6">
        <v>7.2000000000000002E-5</v>
      </c>
      <c r="C4" s="6">
        <v>3.3000000000000003E-5</v>
      </c>
      <c r="E4">
        <v>150</v>
      </c>
      <c r="F4" s="6">
        <f t="shared" ref="F4:F19" si="1">$B$6/SQRT($B$5*$B$5+($E4*$B$3-1/$E4/$B$4)*($E4*$B$3-1/$E4/$B$4))</f>
        <v>0.2382315607650459</v>
      </c>
      <c r="G4" s="6">
        <f t="shared" si="0"/>
        <v>2.7096174292831612E-3</v>
      </c>
      <c r="H4" s="6">
        <f t="shared" ref="H4:H20" si="2">$B$14/SQRT($B$13*$B$13+($E4*$B$11-1/$E4/$B$12)*($E4*$B$11-1/$E4/$B$12))</f>
        <v>1.3543315088914466E-2</v>
      </c>
      <c r="I4" s="6">
        <f t="shared" ref="I4:K20" si="3">20*LOG(F4)</f>
        <v>-12.460014079723198</v>
      </c>
      <c r="J4" s="6">
        <f t="shared" si="3"/>
        <v>-51.341840456164633</v>
      </c>
      <c r="K4" s="6">
        <f t="shared" si="3"/>
        <v>-37.365500348759596</v>
      </c>
      <c r="N4" t="s">
        <v>23</v>
      </c>
      <c r="O4" t="s">
        <v>24</v>
      </c>
      <c r="P4" t="s">
        <v>25</v>
      </c>
      <c r="Q4">
        <v>25</v>
      </c>
      <c r="R4">
        <v>25</v>
      </c>
      <c r="S4">
        <v>50</v>
      </c>
      <c r="T4">
        <f>S4/2/0.22</f>
        <v>113.63636363636364</v>
      </c>
      <c r="U4" s="7">
        <f>1/SQRT(0.22*0.00000072)</f>
        <v>2512.5945381480306</v>
      </c>
      <c r="V4" s="7" t="str">
        <f>CONCATENATE("j",ROUND(SQRT(-T4*T4+U4*U4),0))</f>
        <v>j2510</v>
      </c>
    </row>
    <row r="5" spans="1:22" x14ac:dyDescent="0.25">
      <c r="A5" t="s">
        <v>26</v>
      </c>
      <c r="B5">
        <v>50</v>
      </c>
      <c r="C5">
        <v>50</v>
      </c>
      <c r="E5">
        <v>200</v>
      </c>
      <c r="F5" s="6">
        <f t="shared" si="1"/>
        <v>0.29337523342167182</v>
      </c>
      <c r="G5" s="6">
        <f t="shared" si="0"/>
        <v>3.6228599385082568E-3</v>
      </c>
      <c r="H5" s="6">
        <f t="shared" si="2"/>
        <v>1.8102898357721473E-2</v>
      </c>
      <c r="I5" s="6">
        <f t="shared" si="3"/>
        <v>-10.651531037005242</v>
      </c>
      <c r="J5" s="6">
        <f t="shared" si="3"/>
        <v>-48.818969113451104</v>
      </c>
      <c r="K5" s="6">
        <f t="shared" si="3"/>
        <v>-34.845037740191415</v>
      </c>
      <c r="N5" t="s">
        <v>27</v>
      </c>
      <c r="O5" t="s">
        <v>24</v>
      </c>
      <c r="P5" t="s">
        <v>25</v>
      </c>
      <c r="Q5">
        <v>125</v>
      </c>
      <c r="R5">
        <v>125</v>
      </c>
      <c r="S5">
        <v>150</v>
      </c>
      <c r="T5">
        <f>S5/2/0.22</f>
        <v>340.90909090909093</v>
      </c>
      <c r="U5" s="7">
        <f>1/SQRT(0.22*0.00000072)</f>
        <v>2512.5945381480306</v>
      </c>
      <c r="V5" s="7" t="str">
        <f>CONCATENATE("j",ROUND(SQRT(-T5*T5+U5*U5),0))</f>
        <v>j2489</v>
      </c>
    </row>
    <row r="6" spans="1:22" x14ac:dyDescent="0.25">
      <c r="A6" t="s">
        <v>28</v>
      </c>
      <c r="B6">
        <v>25</v>
      </c>
      <c r="C6">
        <v>25</v>
      </c>
      <c r="E6">
        <v>300</v>
      </c>
      <c r="F6" s="6">
        <f t="shared" si="1"/>
        <v>0.36930113584538704</v>
      </c>
      <c r="G6" s="6">
        <f t="shared" si="0"/>
        <v>5.4777669721760994E-3</v>
      </c>
      <c r="H6" s="6">
        <f t="shared" si="2"/>
        <v>2.7349472161262253E-2</v>
      </c>
      <c r="I6" s="6">
        <f t="shared" si="3"/>
        <v>-8.6523871320805981</v>
      </c>
      <c r="J6" s="6">
        <f t="shared" si="3"/>
        <v>-45.227928937262305</v>
      </c>
      <c r="K6" s="6">
        <f t="shared" si="3"/>
        <v>-31.261021020734034</v>
      </c>
    </row>
    <row r="7" spans="1:22" x14ac:dyDescent="0.25">
      <c r="A7" t="s">
        <v>29</v>
      </c>
      <c r="B7">
        <v>0.22</v>
      </c>
      <c r="C7">
        <v>0.22</v>
      </c>
      <c r="E7">
        <v>500</v>
      </c>
      <c r="F7" s="6">
        <f t="shared" si="1"/>
        <v>0.44113575941833305</v>
      </c>
      <c r="G7" s="6">
        <f t="shared" si="0"/>
        <v>9.3694499194154866E-3</v>
      </c>
      <c r="H7" s="6">
        <f t="shared" si="2"/>
        <v>4.6651085712113953E-2</v>
      </c>
      <c r="I7" s="6">
        <f t="shared" si="3"/>
        <v>-7.1085547189007423</v>
      </c>
      <c r="J7" s="6">
        <f t="shared" si="3"/>
        <v>-40.565718116022751</v>
      </c>
      <c r="K7" s="6">
        <f t="shared" si="3"/>
        <v>-26.622764889027803</v>
      </c>
    </row>
    <row r="8" spans="1:22" x14ac:dyDescent="0.25">
      <c r="A8" s="8" t="s">
        <v>30</v>
      </c>
      <c r="B8" s="6">
        <v>7.1999999999999999E-7</v>
      </c>
      <c r="C8" s="6">
        <v>7.1999999999999999E-7</v>
      </c>
      <c r="E8">
        <v>800</v>
      </c>
      <c r="F8" s="6">
        <f t="shared" si="1"/>
        <v>0.47730486782715675</v>
      </c>
      <c r="G8" s="6">
        <f t="shared" si="0"/>
        <v>1.6016276324700797E-2</v>
      </c>
      <c r="H8" s="6">
        <f t="shared" si="2"/>
        <v>7.9113184403931947E-2</v>
      </c>
      <c r="I8" s="6">
        <f t="shared" si="3"/>
        <v>-6.424082728568993</v>
      </c>
      <c r="J8" s="6">
        <f t="shared" si="3"/>
        <v>-35.908768940579911</v>
      </c>
      <c r="K8" s="6">
        <f t="shared" si="3"/>
        <v>-22.035022684855669</v>
      </c>
    </row>
    <row r="9" spans="1:22" x14ac:dyDescent="0.25">
      <c r="A9" t="s">
        <v>31</v>
      </c>
      <c r="B9">
        <v>50</v>
      </c>
      <c r="C9">
        <v>50</v>
      </c>
      <c r="E9">
        <v>1500</v>
      </c>
      <c r="F9" s="6">
        <f t="shared" si="1"/>
        <v>0.49648611523983732</v>
      </c>
      <c r="G9" s="6">
        <f t="shared" si="0"/>
        <v>4.1804634263575252E-2</v>
      </c>
      <c r="H9" s="6">
        <f t="shared" si="2"/>
        <v>0.19342622679446994</v>
      </c>
      <c r="I9" s="6">
        <f t="shared" si="3"/>
        <v>-6.0818578500805254</v>
      </c>
      <c r="J9" s="6">
        <f t="shared" si="3"/>
        <v>-27.575511434576473</v>
      </c>
      <c r="K9" s="6">
        <f t="shared" si="3"/>
        <v>-14.269692799488249</v>
      </c>
    </row>
    <row r="10" spans="1:22" x14ac:dyDescent="0.25">
      <c r="A10" t="s">
        <v>32</v>
      </c>
      <c r="B10">
        <v>25</v>
      </c>
      <c r="C10">
        <v>25</v>
      </c>
      <c r="E10">
        <v>2000</v>
      </c>
      <c r="F10" s="6">
        <f t="shared" si="1"/>
        <v>0.49935383499638342</v>
      </c>
      <c r="G10" s="6">
        <f t="shared" si="0"/>
        <v>9.6409488173660046E-2</v>
      </c>
      <c r="H10" s="6">
        <f t="shared" si="2"/>
        <v>0.35042478194003612</v>
      </c>
      <c r="I10" s="6">
        <f t="shared" si="3"/>
        <v>-6.031832208578825</v>
      </c>
      <c r="J10" s="6">
        <f t="shared" si="3"/>
        <v>-20.317604454995447</v>
      </c>
      <c r="K10" s="6">
        <f t="shared" si="3"/>
        <v>-9.1081037647347625</v>
      </c>
    </row>
    <row r="11" spans="1:22" x14ac:dyDescent="0.25">
      <c r="A11" t="s">
        <v>33</v>
      </c>
      <c r="B11">
        <v>0.22</v>
      </c>
      <c r="C11">
        <v>0.22</v>
      </c>
      <c r="E11">
        <v>2200</v>
      </c>
      <c r="F11" s="6">
        <f t="shared" si="1"/>
        <v>0.49978312959339144</v>
      </c>
      <c r="G11" s="6">
        <f t="shared" si="0"/>
        <v>0.16070223959629951</v>
      </c>
      <c r="H11" s="6">
        <f t="shared" si="2"/>
        <v>0.43077548410511257</v>
      </c>
      <c r="I11" s="6">
        <f t="shared" si="3"/>
        <v>-6.0243681553940416</v>
      </c>
      <c r="J11" s="6">
        <f t="shared" si="3"/>
        <v>-15.879561414635164</v>
      </c>
      <c r="K11" s="6">
        <f t="shared" si="3"/>
        <v>-7.3149804167119576</v>
      </c>
    </row>
    <row r="12" spans="1:22" x14ac:dyDescent="0.25">
      <c r="A12" t="s">
        <v>34</v>
      </c>
      <c r="B12" s="6">
        <v>7.1999999999999999E-7</v>
      </c>
      <c r="C12" s="6">
        <v>7.1999999999999999E-7</v>
      </c>
      <c r="E12">
        <v>2400</v>
      </c>
      <c r="F12" s="6">
        <f t="shared" si="1"/>
        <v>0.49997429332694232</v>
      </c>
      <c r="G12" s="6">
        <f t="shared" si="0"/>
        <v>0.35107423645766306</v>
      </c>
      <c r="H12" s="6">
        <f t="shared" si="2"/>
        <v>0.49002328923276661</v>
      </c>
      <c r="I12" s="6">
        <f t="shared" si="3"/>
        <v>-6.021046495410145</v>
      </c>
      <c r="J12" s="6">
        <f t="shared" si="3"/>
        <v>-9.0920208003148275</v>
      </c>
      <c r="K12" s="6">
        <f t="shared" si="3"/>
        <v>-6.1956655771879978</v>
      </c>
    </row>
    <row r="13" spans="1:22" x14ac:dyDescent="0.25">
      <c r="A13" t="s">
        <v>35</v>
      </c>
      <c r="B13">
        <v>250</v>
      </c>
      <c r="C13">
        <v>250</v>
      </c>
      <c r="E13">
        <v>2500</v>
      </c>
      <c r="F13" s="6">
        <f t="shared" si="1"/>
        <v>0.49999969135831046</v>
      </c>
      <c r="G13" s="6">
        <f t="shared" si="0"/>
        <v>0.49694186733680945</v>
      </c>
      <c r="H13" s="6">
        <f t="shared" si="2"/>
        <v>0.49987658891580494</v>
      </c>
      <c r="I13" s="6">
        <f t="shared" si="3"/>
        <v>-6.0206052749365844</v>
      </c>
      <c r="J13" s="6">
        <f t="shared" si="3"/>
        <v>-6.0738882483302934</v>
      </c>
      <c r="K13" s="6">
        <f t="shared" si="3"/>
        <v>-6.0227440480153671</v>
      </c>
    </row>
    <row r="14" spans="1:22" x14ac:dyDescent="0.25">
      <c r="A14" t="s">
        <v>36</v>
      </c>
      <c r="B14">
        <v>125</v>
      </c>
      <c r="C14">
        <v>100</v>
      </c>
      <c r="E14">
        <v>2510</v>
      </c>
      <c r="F14" s="6">
        <f t="shared" si="1"/>
        <v>0.49999998695409342</v>
      </c>
      <c r="G14" s="6">
        <f t="shared" si="0"/>
        <v>0.49986959196600328</v>
      </c>
      <c r="H14" s="6">
        <f t="shared" si="2"/>
        <v>0.49999478171887207</v>
      </c>
      <c r="I14" s="6">
        <f t="shared" si="3"/>
        <v>-6.0206001399102362</v>
      </c>
      <c r="J14" s="6">
        <f t="shared" si="3"/>
        <v>-6.0228656283423412</v>
      </c>
      <c r="K14" s="6">
        <f t="shared" si="3"/>
        <v>-6.0206905645806241</v>
      </c>
    </row>
    <row r="15" spans="1:22" s="9" customFormat="1" x14ac:dyDescent="0.25">
      <c r="A15" s="9" t="s">
        <v>37</v>
      </c>
      <c r="B15" s="10">
        <f>-B5/B3/2+SQRT(B5*B5/B3/B3/4-1/B3/B4)</f>
        <v>-281.25845581227804</v>
      </c>
      <c r="C15" s="11">
        <f>-B5/B3/2-SQRT(B5*B5/B3/B3/4-1/B3/B4)</f>
        <v>-22446.014271460444</v>
      </c>
      <c r="E15" s="9">
        <v>2520</v>
      </c>
      <c r="F15" s="11">
        <f t="shared" si="1"/>
        <v>0.4999998941398941</v>
      </c>
      <c r="G15" s="11">
        <f t="shared" si="0"/>
        <v>0.49894474869606986</v>
      </c>
      <c r="H15" s="11">
        <f t="shared" si="2"/>
        <v>0.49995766132248276</v>
      </c>
      <c r="I15" s="11">
        <f t="shared" si="3"/>
        <v>-6.0206017522582123</v>
      </c>
      <c r="J15" s="11">
        <f t="shared" si="3"/>
        <v>-6.0389508777102927</v>
      </c>
      <c r="K15" s="11">
        <f t="shared" si="3"/>
        <v>-6.0213354425820746</v>
      </c>
    </row>
    <row r="16" spans="1:22" x14ac:dyDescent="0.25">
      <c r="A16" t="s">
        <v>38</v>
      </c>
      <c r="B16" s="7">
        <f>B5*B5/B3/B3/4-1/B3/B4</f>
        <v>122819100.09182733</v>
      </c>
      <c r="E16">
        <v>3000</v>
      </c>
      <c r="F16" s="6">
        <f t="shared" si="1"/>
        <v>0.49961221565740827</v>
      </c>
      <c r="G16" s="6">
        <f t="shared" si="0"/>
        <v>0.12298183416145099</v>
      </c>
      <c r="H16" s="6">
        <f t="shared" si="2"/>
        <v>0.39269441083763967</v>
      </c>
      <c r="I16" s="6">
        <f t="shared" si="3"/>
        <v>-6.0273390309481147</v>
      </c>
      <c r="J16" s="6">
        <f t="shared" si="3"/>
        <v>-18.203180682770487</v>
      </c>
      <c r="K16" s="6">
        <f t="shared" si="3"/>
        <v>-8.1189055987141447</v>
      </c>
    </row>
    <row r="17" spans="1:11" x14ac:dyDescent="0.25">
      <c r="A17" t="s">
        <v>39</v>
      </c>
      <c r="B17" s="7">
        <f>SQRT(1/B3/B4)</f>
        <v>2512.5945381480301</v>
      </c>
      <c r="E17">
        <v>4000</v>
      </c>
      <c r="F17" s="6">
        <f t="shared" si="1"/>
        <v>0.49718542355343504</v>
      </c>
      <c r="G17" s="6">
        <f t="shared" si="0"/>
        <v>4.6718595335874587E-2</v>
      </c>
      <c r="H17" s="6">
        <f t="shared" si="2"/>
        <v>0.21239831275528548</v>
      </c>
      <c r="I17" s="6">
        <f t="shared" si="3"/>
        <v>-6.0696322491640178</v>
      </c>
      <c r="J17" s="6">
        <f t="shared" si="3"/>
        <v>-26.610204468191114</v>
      </c>
      <c r="K17" s="6">
        <f t="shared" si="3"/>
        <v>-13.456978750302858</v>
      </c>
    </row>
    <row r="18" spans="1:11" x14ac:dyDescent="0.25">
      <c r="A18" t="s">
        <v>40</v>
      </c>
      <c r="B18" s="7">
        <f>B5/B3/2</f>
        <v>11363.636363636362</v>
      </c>
      <c r="E18">
        <v>6000</v>
      </c>
      <c r="F18" s="6">
        <f t="shared" si="1"/>
        <v>0.4885564781973446</v>
      </c>
      <c r="G18" s="6">
        <f t="shared" si="0"/>
        <v>2.2942804456997E-2</v>
      </c>
      <c r="H18" s="6">
        <f t="shared" si="2"/>
        <v>0.11192108689636081</v>
      </c>
      <c r="I18" s="6">
        <f t="shared" si="3"/>
        <v>-6.2217044730230997</v>
      </c>
      <c r="J18" s="6">
        <f t="shared" si="3"/>
        <v>-32.787069927687462</v>
      </c>
      <c r="K18" s="6">
        <f t="shared" si="3"/>
        <v>-19.021761618859266</v>
      </c>
    </row>
    <row r="19" spans="1:11" s="9" customFormat="1" x14ac:dyDescent="0.25">
      <c r="A19" t="s">
        <v>41</v>
      </c>
      <c r="B19" s="7">
        <f>(B5+B6)*B4/2</f>
        <v>2.7000000000000001E-3</v>
      </c>
      <c r="C19" s="6">
        <f>1/B19</f>
        <v>370.37037037037032</v>
      </c>
      <c r="D19"/>
      <c r="E19" s="9">
        <v>10000</v>
      </c>
      <c r="F19" s="11">
        <f t="shared" si="1"/>
        <v>0.46226455311326503</v>
      </c>
      <c r="G19" s="11">
        <f t="shared" si="0"/>
        <v>1.2125812634447029E-2</v>
      </c>
      <c r="H19" s="11">
        <f t="shared" si="2"/>
        <v>6.0205639041584762E-2</v>
      </c>
      <c r="I19" s="11">
        <f t="shared" si="3"/>
        <v>-6.7021881480033541</v>
      </c>
      <c r="J19" s="11">
        <f t="shared" si="3"/>
        <v>-38.325782933557285</v>
      </c>
      <c r="K19" s="11">
        <f t="shared" si="3"/>
        <v>-24.407256590142733</v>
      </c>
    </row>
    <row r="20" spans="1:11" x14ac:dyDescent="0.25">
      <c r="A20" s="9" t="s">
        <v>42</v>
      </c>
      <c r="B20" s="10" t="e">
        <f>-B9/B7/2+SQRT(B9*B9/B7/B7/4-1/B7/B8)</f>
        <v>#NUM!</v>
      </c>
      <c r="C20" s="9">
        <f>SQRT(B9/B7/2*B9/B7/2+ABS(B9*B9/B7/B7/4-1/B7/B8))</f>
        <v>2512.5945381480301</v>
      </c>
      <c r="D20" s="9"/>
      <c r="E20">
        <v>20000</v>
      </c>
      <c r="F20" s="6">
        <f>$B$6/SQRT($B$5*$B$5+($E20*$B$3-1/$E20/$B$4)*($E20*$B$3-1/$E20/$B$4))</f>
        <v>0.37794844220275703</v>
      </c>
      <c r="G20" s="6">
        <f t="shared" si="0"/>
        <v>5.7725466188014874E-3</v>
      </c>
      <c r="H20" s="6">
        <f t="shared" si="2"/>
        <v>2.8816678479489308E-2</v>
      </c>
      <c r="I20" s="6">
        <f t="shared" si="3"/>
        <v>-8.4513488071720761</v>
      </c>
      <c r="J20" s="6">
        <f t="shared" si="3"/>
        <v>-44.772651021116594</v>
      </c>
      <c r="K20" s="6">
        <f t="shared" si="3"/>
        <v>-30.807121581586458</v>
      </c>
    </row>
    <row r="21" spans="1:11" x14ac:dyDescent="0.25">
      <c r="A21" t="s">
        <v>38</v>
      </c>
      <c r="B21" s="7">
        <f>B9*B9/B7/B7/4-1/B7/B8</f>
        <v>-6300218.0899908179</v>
      </c>
      <c r="F21" s="6"/>
      <c r="G21" s="6"/>
      <c r="H21" s="6"/>
    </row>
    <row r="22" spans="1:11" x14ac:dyDescent="0.25">
      <c r="A22" t="s">
        <v>39</v>
      </c>
      <c r="B22" s="7">
        <f>SQRT(1/B7/B8)</f>
        <v>2512.5945381480301</v>
      </c>
      <c r="F22" s="6"/>
      <c r="G22" s="6"/>
      <c r="H22" s="6"/>
    </row>
    <row r="23" spans="1:11" s="9" customFormat="1" x14ac:dyDescent="0.25">
      <c r="A23" t="s">
        <v>40</v>
      </c>
      <c r="B23" s="7">
        <f>B9/B7/2</f>
        <v>113.63636363636364</v>
      </c>
      <c r="C23"/>
      <c r="D23"/>
    </row>
    <row r="24" spans="1:11" x14ac:dyDescent="0.25">
      <c r="A24" t="s">
        <v>41</v>
      </c>
      <c r="B24" s="7">
        <f>(B9+B10)*B8/2</f>
        <v>2.6999999999999999E-5</v>
      </c>
      <c r="C24" s="6">
        <f>1/B24</f>
        <v>37037.037037037036</v>
      </c>
    </row>
    <row r="25" spans="1:11" x14ac:dyDescent="0.25">
      <c r="A25" s="9" t="s">
        <v>43</v>
      </c>
      <c r="B25" s="10" t="e">
        <f>-B13/B11/2+SQRT(B13*B13/B11/B11/4-1/B11/B12)</f>
        <v>#NUM!</v>
      </c>
      <c r="C25" s="9"/>
      <c r="D25" s="9"/>
    </row>
    <row r="26" spans="1:11" x14ac:dyDescent="0.25">
      <c r="A26" t="s">
        <v>38</v>
      </c>
      <c r="B26" s="7">
        <f>B13*B13/B11/B11/4-1/B11/B12</f>
        <v>-5990300.7346189171</v>
      </c>
    </row>
    <row r="27" spans="1:11" x14ac:dyDescent="0.25">
      <c r="A27" t="s">
        <v>39</v>
      </c>
      <c r="B27" s="7">
        <f>SQRT(1/B11/B12)</f>
        <v>2512.5945381480301</v>
      </c>
    </row>
    <row r="28" spans="1:11" x14ac:dyDescent="0.25">
      <c r="A28" t="s">
        <v>40</v>
      </c>
      <c r="B28" s="7">
        <f>B13/B11/2</f>
        <v>568.18181818181813</v>
      </c>
    </row>
    <row r="29" spans="1:11" x14ac:dyDescent="0.25">
      <c r="A29" t="s">
        <v>41</v>
      </c>
      <c r="B29" s="7">
        <f>(B13+B14)*B12/2</f>
        <v>1.35E-4</v>
      </c>
      <c r="C29" s="6">
        <f>1/B29</f>
        <v>7407.4074074074069</v>
      </c>
    </row>
    <row r="30" spans="1:11" x14ac:dyDescent="0.25">
      <c r="A30" s="1"/>
      <c r="B30" s="2"/>
      <c r="C30" s="3"/>
      <c r="D30" s="3"/>
    </row>
    <row r="44" spans="1:6" x14ac:dyDescent="0.25">
      <c r="F44" s="6"/>
    </row>
    <row r="45" spans="1:6" x14ac:dyDescent="0.25">
      <c r="F45" s="6"/>
    </row>
    <row r="46" spans="1:6" x14ac:dyDescent="0.25">
      <c r="A46" s="4"/>
      <c r="B46" s="6"/>
      <c r="F46" s="6"/>
    </row>
    <row r="47" spans="1:6" x14ac:dyDescent="0.25">
      <c r="A47" s="4"/>
      <c r="B47" s="6"/>
      <c r="F47" s="6"/>
    </row>
    <row r="48" spans="1:6" x14ac:dyDescent="0.25">
      <c r="A48" s="4"/>
      <c r="B48" s="6"/>
      <c r="F48" s="6"/>
    </row>
    <row r="49" spans="1:6" x14ac:dyDescent="0.25">
      <c r="A49" s="4"/>
      <c r="B49" s="6"/>
      <c r="F49" s="6"/>
    </row>
    <row r="50" spans="1:6" x14ac:dyDescent="0.25">
      <c r="A50" s="4"/>
      <c r="B50" s="6"/>
      <c r="F50" s="6"/>
    </row>
    <row r="51" spans="1:6" x14ac:dyDescent="0.25">
      <c r="A51" s="1"/>
      <c r="B51" s="2"/>
      <c r="C51" s="3"/>
      <c r="D51" s="3"/>
      <c r="F51" s="6"/>
    </row>
    <row r="52" spans="1:6" x14ac:dyDescent="0.25">
      <c r="A52" s="12"/>
      <c r="B52" s="6"/>
      <c r="F52" s="6"/>
    </row>
    <row r="53" spans="1:6" x14ac:dyDescent="0.25">
      <c r="A53" s="4"/>
      <c r="F53" s="6"/>
    </row>
    <row r="54" spans="1:6" x14ac:dyDescent="0.25">
      <c r="A54" s="4"/>
      <c r="B54" s="6"/>
      <c r="F54" s="6"/>
    </row>
    <row r="55" spans="1:6" x14ac:dyDescent="0.25">
      <c r="A55" s="4"/>
      <c r="B55" s="6"/>
      <c r="F55" s="6"/>
    </row>
    <row r="56" spans="1:6" x14ac:dyDescent="0.25">
      <c r="A56" s="4"/>
      <c r="B56" s="6"/>
      <c r="F56" s="6"/>
    </row>
    <row r="57" spans="1:6" x14ac:dyDescent="0.25">
      <c r="A57" s="4"/>
      <c r="B57" s="6"/>
      <c r="F57" s="6"/>
    </row>
    <row r="58" spans="1:6" x14ac:dyDescent="0.25">
      <c r="A58" s="4"/>
      <c r="B58" s="6"/>
      <c r="F58" s="6"/>
    </row>
    <row r="59" spans="1:6" x14ac:dyDescent="0.25">
      <c r="A59" s="4"/>
      <c r="B59" s="6"/>
      <c r="F59" s="6"/>
    </row>
    <row r="60" spans="1:6" x14ac:dyDescent="0.25">
      <c r="A60" s="4"/>
      <c r="B60" s="6"/>
    </row>
    <row r="61" spans="1:6" x14ac:dyDescent="0.25">
      <c r="A61" s="1"/>
      <c r="B61" s="2"/>
      <c r="C61" s="3"/>
      <c r="D61" s="3"/>
    </row>
    <row r="62" spans="1:6" x14ac:dyDescent="0.25">
      <c r="A62" s="4"/>
      <c r="B62" s="6"/>
    </row>
    <row r="63" spans="1:6" x14ac:dyDescent="0.25">
      <c r="A63" s="1"/>
      <c r="B63" s="2"/>
      <c r="C63" s="3"/>
      <c r="D63" s="3"/>
    </row>
    <row r="65" spans="1:4" x14ac:dyDescent="0.25">
      <c r="B65" s="6"/>
    </row>
    <row r="67" spans="1:4" x14ac:dyDescent="0.25">
      <c r="B67" s="6"/>
    </row>
    <row r="69" spans="1:4" x14ac:dyDescent="0.25">
      <c r="A69" s="4"/>
    </row>
    <row r="72" spans="1:4" x14ac:dyDescent="0.25">
      <c r="B72" s="6"/>
    </row>
    <row r="73" spans="1:4" x14ac:dyDescent="0.25">
      <c r="B73" s="6"/>
    </row>
    <row r="74" spans="1:4" x14ac:dyDescent="0.25">
      <c r="B74" s="6"/>
    </row>
    <row r="80" spans="1:4" x14ac:dyDescent="0.25">
      <c r="A80" s="13"/>
      <c r="B80" s="6"/>
      <c r="C80" s="6"/>
      <c r="D80" s="6"/>
    </row>
    <row r="81" spans="1:7" x14ac:dyDescent="0.25">
      <c r="B81" s="6"/>
    </row>
    <row r="82" spans="1:7" x14ac:dyDescent="0.25">
      <c r="B82" s="6"/>
    </row>
    <row r="83" spans="1:7" x14ac:dyDescent="0.25">
      <c r="A83" s="1"/>
      <c r="B83" s="2"/>
      <c r="C83" s="3"/>
      <c r="D83" s="3"/>
    </row>
    <row r="84" spans="1:7" x14ac:dyDescent="0.25">
      <c r="B84" s="6"/>
    </row>
    <row r="85" spans="1:7" x14ac:dyDescent="0.25">
      <c r="B85" s="6"/>
    </row>
    <row r="86" spans="1:7" x14ac:dyDescent="0.25">
      <c r="B86" s="6"/>
    </row>
    <row r="87" spans="1:7" x14ac:dyDescent="0.25">
      <c r="B87" s="6"/>
    </row>
    <row r="88" spans="1:7" x14ac:dyDescent="0.25">
      <c r="B88" s="6"/>
      <c r="F88" s="6"/>
      <c r="G88" s="6"/>
    </row>
    <row r="89" spans="1:7" x14ac:dyDescent="0.25">
      <c r="B89" s="6"/>
      <c r="F89" s="6"/>
      <c r="G89" s="6"/>
    </row>
    <row r="90" spans="1:7" x14ac:dyDescent="0.25">
      <c r="B90" s="6"/>
      <c r="F90" s="6"/>
      <c r="G90" s="6"/>
    </row>
    <row r="91" spans="1:7" x14ac:dyDescent="0.25">
      <c r="B91" s="6"/>
      <c r="F91" s="6"/>
      <c r="G91" s="6"/>
    </row>
    <row r="92" spans="1:7" x14ac:dyDescent="0.25">
      <c r="B92" s="6"/>
    </row>
    <row r="93" spans="1:7" x14ac:dyDescent="0.25">
      <c r="B93" s="6"/>
    </row>
    <row r="94" spans="1:7" x14ac:dyDescent="0.25">
      <c r="A94" s="1"/>
      <c r="B94" s="2"/>
      <c r="C94" s="3"/>
      <c r="D94" s="3"/>
    </row>
    <row r="95" spans="1:7" x14ac:dyDescent="0.25">
      <c r="B95" s="6"/>
    </row>
    <row r="96" spans="1:7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1:4" x14ac:dyDescent="0.25">
      <c r="B113" s="6"/>
      <c r="C113" s="6"/>
    </row>
    <row r="114" spans="1:4" x14ac:dyDescent="0.25">
      <c r="B114" s="6"/>
      <c r="C114" s="6"/>
    </row>
    <row r="115" spans="1:4" x14ac:dyDescent="0.25">
      <c r="B115" s="6"/>
      <c r="C115" s="6"/>
    </row>
    <row r="116" spans="1:4" x14ac:dyDescent="0.25">
      <c r="B116" s="6"/>
    </row>
    <row r="117" spans="1:4" x14ac:dyDescent="0.25">
      <c r="B117" s="6"/>
    </row>
    <row r="118" spans="1:4" x14ac:dyDescent="0.25">
      <c r="B118" s="6"/>
    </row>
    <row r="119" spans="1:4" x14ac:dyDescent="0.25">
      <c r="B119" s="6"/>
    </row>
    <row r="120" spans="1:4" x14ac:dyDescent="0.25">
      <c r="B120" s="6"/>
    </row>
    <row r="121" spans="1:4" x14ac:dyDescent="0.25">
      <c r="A121" s="1"/>
      <c r="B121" s="2"/>
      <c r="C121" s="3"/>
      <c r="D121" s="3"/>
    </row>
    <row r="124" spans="1:4" x14ac:dyDescent="0.25">
      <c r="B124" s="6"/>
    </row>
    <row r="125" spans="1:4" x14ac:dyDescent="0.25">
      <c r="B125" s="6"/>
    </row>
    <row r="126" spans="1:4" x14ac:dyDescent="0.25">
      <c r="B126" s="6"/>
    </row>
    <row r="128" spans="1:4" x14ac:dyDescent="0.25">
      <c r="B128" s="6"/>
    </row>
    <row r="131" spans="1:4" x14ac:dyDescent="0.25">
      <c r="A131" s="1"/>
      <c r="B131" s="2"/>
      <c r="C131" s="3"/>
      <c r="D131" s="3"/>
    </row>
    <row r="133" spans="1:4" x14ac:dyDescent="0.25">
      <c r="B133" s="6"/>
    </row>
    <row r="134" spans="1:4" x14ac:dyDescent="0.25">
      <c r="B134" s="6"/>
    </row>
    <row r="135" spans="1:4" x14ac:dyDescent="0.25">
      <c r="A135" s="13"/>
    </row>
    <row r="137" spans="1:4" x14ac:dyDescent="0.25">
      <c r="A137" s="13"/>
      <c r="B137" s="8"/>
    </row>
    <row r="138" spans="1:4" x14ac:dyDescent="0.25">
      <c r="A138" s="13"/>
      <c r="B138" s="14"/>
    </row>
    <row r="139" spans="1:4" x14ac:dyDescent="0.25">
      <c r="B139" s="6"/>
    </row>
    <row r="140" spans="1:4" x14ac:dyDescent="0.25">
      <c r="B140" s="6"/>
    </row>
    <row r="145" spans="1:7" x14ac:dyDescent="0.25">
      <c r="A145" s="13"/>
    </row>
    <row r="147" spans="1:7" x14ac:dyDescent="0.25">
      <c r="B147" s="6"/>
    </row>
    <row r="148" spans="1:7" x14ac:dyDescent="0.25">
      <c r="B148" s="6"/>
    </row>
    <row r="149" spans="1:7" x14ac:dyDescent="0.25">
      <c r="B149" s="6"/>
    </row>
    <row r="150" spans="1:7" x14ac:dyDescent="0.25">
      <c r="G150" s="6"/>
    </row>
    <row r="151" spans="1:7" x14ac:dyDescent="0.25">
      <c r="G151" s="6"/>
    </row>
    <row r="152" spans="1:7" x14ac:dyDescent="0.25">
      <c r="G152" s="6"/>
    </row>
    <row r="153" spans="1:7" x14ac:dyDescent="0.25">
      <c r="G153" s="6"/>
    </row>
    <row r="154" spans="1:7" x14ac:dyDescent="0.25">
      <c r="G154" s="6"/>
    </row>
    <row r="155" spans="1:7" x14ac:dyDescent="0.25">
      <c r="G155" s="6"/>
    </row>
    <row r="156" spans="1:7" x14ac:dyDescent="0.25">
      <c r="G156" s="6"/>
    </row>
    <row r="157" spans="1:7" x14ac:dyDescent="0.25">
      <c r="G157" s="6"/>
    </row>
    <row r="158" spans="1:7" x14ac:dyDescent="0.25">
      <c r="G158" s="6"/>
    </row>
    <row r="159" spans="1:7" x14ac:dyDescent="0.25">
      <c r="G159" s="6"/>
    </row>
    <row r="160" spans="1:7" x14ac:dyDescent="0.25">
      <c r="G160" s="6"/>
    </row>
    <row r="161" spans="1:7" x14ac:dyDescent="0.25">
      <c r="G161" s="6"/>
    </row>
    <row r="162" spans="1:7" x14ac:dyDescent="0.25">
      <c r="G162" s="6"/>
    </row>
    <row r="163" spans="1:7" x14ac:dyDescent="0.25">
      <c r="G163" s="6"/>
    </row>
    <row r="164" spans="1:7" x14ac:dyDescent="0.25">
      <c r="G164" s="6"/>
    </row>
    <row r="165" spans="1:7" x14ac:dyDescent="0.25">
      <c r="G165" s="6"/>
    </row>
    <row r="166" spans="1:7" x14ac:dyDescent="0.25">
      <c r="A166" s="1"/>
      <c r="B166" s="2"/>
      <c r="C166" s="3"/>
      <c r="D166" s="3"/>
      <c r="G166" s="6"/>
    </row>
    <row r="167" spans="1:7" x14ac:dyDescent="0.25">
      <c r="B167" s="6"/>
      <c r="G167" s="6"/>
    </row>
    <row r="168" spans="1:7" x14ac:dyDescent="0.25">
      <c r="B168" s="6"/>
      <c r="G168" s="6"/>
    </row>
    <row r="169" spans="1:7" x14ac:dyDescent="0.25">
      <c r="B169" s="15"/>
      <c r="G169" s="6"/>
    </row>
    <row r="170" spans="1:7" x14ac:dyDescent="0.25">
      <c r="G170" s="6"/>
    </row>
    <row r="171" spans="1:7" x14ac:dyDescent="0.25">
      <c r="G171" s="6"/>
    </row>
    <row r="172" spans="1:7" x14ac:dyDescent="0.25">
      <c r="G172" s="6"/>
    </row>
    <row r="174" spans="1:7" x14ac:dyDescent="0.25">
      <c r="A174" s="1"/>
      <c r="B174" s="2"/>
      <c r="C174" s="3"/>
      <c r="D174" s="3"/>
    </row>
    <row r="177" spans="1:6" x14ac:dyDescent="0.25">
      <c r="B177" s="6"/>
    </row>
    <row r="178" spans="1:6" x14ac:dyDescent="0.25">
      <c r="B178" s="6"/>
    </row>
    <row r="179" spans="1:6" x14ac:dyDescent="0.25">
      <c r="B179" s="15"/>
    </row>
    <row r="180" spans="1:6" x14ac:dyDescent="0.25">
      <c r="B180" s="15"/>
    </row>
    <row r="181" spans="1:6" x14ac:dyDescent="0.25">
      <c r="B181" s="15"/>
    </row>
    <row r="182" spans="1:6" x14ac:dyDescent="0.25">
      <c r="B182" s="15"/>
      <c r="E182" s="6"/>
      <c r="F182" s="6"/>
    </row>
    <row r="185" spans="1:6" x14ac:dyDescent="0.25">
      <c r="B185" s="6"/>
      <c r="C185" s="6"/>
      <c r="D185" s="6"/>
    </row>
    <row r="186" spans="1:6" x14ac:dyDescent="0.25">
      <c r="B186" s="6"/>
    </row>
    <row r="187" spans="1:6" x14ac:dyDescent="0.25">
      <c r="B187" s="6"/>
    </row>
    <row r="188" spans="1:6" x14ac:dyDescent="0.25">
      <c r="B188" s="6"/>
    </row>
    <row r="189" spans="1:6" x14ac:dyDescent="0.25">
      <c r="A189" s="1"/>
      <c r="B189" s="2"/>
      <c r="C189" s="3"/>
      <c r="D189" s="3"/>
    </row>
    <row r="190" spans="1:6" x14ac:dyDescent="0.25">
      <c r="B190" s="6"/>
    </row>
    <row r="191" spans="1:6" x14ac:dyDescent="0.25">
      <c r="B191" s="6"/>
    </row>
    <row r="192" spans="1:6" x14ac:dyDescent="0.25">
      <c r="B192" s="6"/>
    </row>
    <row r="193" spans="1:7" x14ac:dyDescent="0.25">
      <c r="B193" s="6"/>
      <c r="F193" s="14"/>
      <c r="G193" s="6"/>
    </row>
    <row r="194" spans="1:7" x14ac:dyDescent="0.25">
      <c r="B194" s="6"/>
      <c r="F194" s="6"/>
      <c r="G194" s="14"/>
    </row>
    <row r="195" spans="1:7" x14ac:dyDescent="0.25">
      <c r="B195" s="6"/>
    </row>
    <row r="196" spans="1:7" x14ac:dyDescent="0.25">
      <c r="B196" s="6"/>
      <c r="C196" s="6"/>
      <c r="D196" s="6"/>
    </row>
    <row r="197" spans="1:7" x14ac:dyDescent="0.25">
      <c r="B197" s="16"/>
      <c r="C197" s="6"/>
      <c r="D197" s="6"/>
    </row>
    <row r="198" spans="1:7" x14ac:dyDescent="0.25">
      <c r="B198" s="6"/>
    </row>
    <row r="199" spans="1:7" x14ac:dyDescent="0.25">
      <c r="B199" s="6"/>
    </row>
    <row r="200" spans="1:7" x14ac:dyDescent="0.25">
      <c r="B200" s="6"/>
      <c r="C200" s="6"/>
      <c r="D200" s="6"/>
    </row>
    <row r="201" spans="1:7" x14ac:dyDescent="0.25">
      <c r="B201" s="16"/>
      <c r="C201" s="6"/>
      <c r="D201" s="6"/>
    </row>
    <row r="202" spans="1:7" x14ac:dyDescent="0.25">
      <c r="A202" s="1"/>
      <c r="B202" s="2"/>
      <c r="C202" s="3"/>
      <c r="D202" s="3"/>
    </row>
    <row r="207" spans="1:7" x14ac:dyDescent="0.25">
      <c r="A207" s="13"/>
    </row>
    <row r="228" spans="1:4" x14ac:dyDescent="0.25">
      <c r="A228" s="1"/>
      <c r="B228" s="2"/>
      <c r="C228" s="3"/>
      <c r="D228" s="3"/>
    </row>
    <row r="229" spans="1:4" x14ac:dyDescent="0.25">
      <c r="B229" s="6"/>
    </row>
    <row r="230" spans="1:4" x14ac:dyDescent="0.25">
      <c r="B230" s="6"/>
    </row>
    <row r="231" spans="1:4" x14ac:dyDescent="0.25">
      <c r="B231" s="15"/>
    </row>
    <row r="240" spans="1:4" x14ac:dyDescent="0.25">
      <c r="A240" s="1"/>
      <c r="B240" s="2"/>
      <c r="C240" s="3"/>
      <c r="D240" s="3"/>
    </row>
    <row r="243" spans="1:4" x14ac:dyDescent="0.25">
      <c r="B243" s="6"/>
      <c r="C243" s="6"/>
      <c r="D243" s="6"/>
    </row>
    <row r="244" spans="1:4" x14ac:dyDescent="0.25">
      <c r="B244" s="6"/>
      <c r="C244" s="6"/>
      <c r="D244" s="6"/>
    </row>
    <row r="245" spans="1:4" x14ac:dyDescent="0.25">
      <c r="B245" s="15"/>
    </row>
    <row r="246" spans="1:4" x14ac:dyDescent="0.25">
      <c r="B246" s="15"/>
      <c r="C246" s="15"/>
      <c r="D246" s="15"/>
    </row>
    <row r="247" spans="1:4" x14ac:dyDescent="0.25">
      <c r="B247" s="15"/>
      <c r="C247" s="15"/>
      <c r="D247" s="15"/>
    </row>
    <row r="248" spans="1:4" x14ac:dyDescent="0.25">
      <c r="B248" s="15"/>
      <c r="C248" s="15"/>
      <c r="D248" s="15"/>
    </row>
    <row r="251" spans="1:4" x14ac:dyDescent="0.25">
      <c r="B251" s="6"/>
      <c r="C251" s="6"/>
      <c r="D251" s="6"/>
    </row>
    <row r="252" spans="1:4" x14ac:dyDescent="0.25">
      <c r="B252" s="6"/>
      <c r="C252" s="6"/>
      <c r="D252" s="6"/>
    </row>
    <row r="254" spans="1:4" x14ac:dyDescent="0.25">
      <c r="A254" s="1"/>
      <c r="B254" s="2"/>
      <c r="C254" s="3"/>
      <c r="D254" s="3"/>
    </row>
    <row r="257" spans="1:7" x14ac:dyDescent="0.25">
      <c r="B257" s="6"/>
    </row>
    <row r="258" spans="1:7" x14ac:dyDescent="0.25">
      <c r="B258" s="6"/>
    </row>
    <row r="260" spans="1:7" x14ac:dyDescent="0.25">
      <c r="F260" s="6"/>
      <c r="G260" s="6"/>
    </row>
    <row r="261" spans="1:7" x14ac:dyDescent="0.25">
      <c r="B261" s="6"/>
      <c r="C261" s="6"/>
      <c r="D261" s="6"/>
      <c r="F261" s="6"/>
      <c r="G261" s="6"/>
    </row>
    <row r="262" spans="1:7" x14ac:dyDescent="0.25">
      <c r="B262" s="6"/>
    </row>
    <row r="263" spans="1:7" x14ac:dyDescent="0.25">
      <c r="B263" s="6"/>
    </row>
    <row r="264" spans="1:7" x14ac:dyDescent="0.25">
      <c r="F264" s="6"/>
      <c r="G264" s="6"/>
    </row>
    <row r="265" spans="1:7" x14ac:dyDescent="0.25">
      <c r="C265" s="6"/>
      <c r="D265" s="6"/>
      <c r="F265" s="6"/>
      <c r="G265" s="6"/>
    </row>
    <row r="266" spans="1:7" x14ac:dyDescent="0.25">
      <c r="C266" s="6"/>
      <c r="D266" s="6"/>
      <c r="F266" s="6"/>
      <c r="G266" s="6"/>
    </row>
    <row r="267" spans="1:7" x14ac:dyDescent="0.25">
      <c r="A267" s="1"/>
      <c r="B267" s="2"/>
      <c r="C267" s="3"/>
      <c r="D267" s="3"/>
    </row>
  </sheetData>
  <pageMargins left="0.7" right="0.7" top="0.78740157499999996" bottom="0.3" header="0.3" footer="0.3"/>
  <pageSetup paperSize="9" scale="3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Bandpass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Vollrath, Jörg, Prof. Dr.</cp:lastModifiedBy>
  <dcterms:created xsi:type="dcterms:W3CDTF">2023-03-02T08:30:20Z</dcterms:created>
  <dcterms:modified xsi:type="dcterms:W3CDTF">2024-07-02T13:29:30Z</dcterms:modified>
</cp:coreProperties>
</file>