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GET2\Excel\"/>
    </mc:Choice>
  </mc:AlternateContent>
  <bookViews>
    <workbookView xWindow="0" yWindow="0" windowWidth="17640" windowHeight="7905"/>
  </bookViews>
  <sheets>
    <sheet name="Resonan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5" i="1"/>
  <c r="M12" i="1"/>
  <c r="E2" i="1" l="1"/>
  <c r="D2" i="1"/>
  <c r="C2" i="1"/>
  <c r="G2" i="1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  <c r="E35" i="1" l="1"/>
  <c r="E34" i="1"/>
  <c r="E33" i="1"/>
  <c r="E32" i="1"/>
  <c r="B32" i="1"/>
  <c r="B35" i="1" s="1"/>
  <c r="E31" i="1"/>
  <c r="C31" i="1"/>
  <c r="B31" i="1"/>
  <c r="B34" i="1" s="1"/>
  <c r="H30" i="1"/>
  <c r="E30" i="1"/>
  <c r="D30" i="1"/>
  <c r="C30" i="1"/>
  <c r="G30" i="1" s="1"/>
  <c r="J30" i="1" s="1"/>
  <c r="B30" i="1"/>
  <c r="B33" i="1" s="1"/>
  <c r="H29" i="1"/>
  <c r="E29" i="1"/>
  <c r="F29" i="1" s="1"/>
  <c r="I29" i="1" s="1"/>
  <c r="D29" i="1"/>
  <c r="C29" i="1"/>
  <c r="G29" i="1" s="1"/>
  <c r="B29" i="1"/>
  <c r="H28" i="1"/>
  <c r="F28" i="1"/>
  <c r="I28" i="1" s="1"/>
  <c r="E28" i="1"/>
  <c r="D28" i="1"/>
  <c r="C28" i="1"/>
  <c r="G28" i="1" s="1"/>
  <c r="H27" i="1"/>
  <c r="E27" i="1"/>
  <c r="D27" i="1"/>
  <c r="C27" i="1"/>
  <c r="G27" i="1" s="1"/>
  <c r="H26" i="1"/>
  <c r="E26" i="1"/>
  <c r="D26" i="1"/>
  <c r="C26" i="1"/>
  <c r="G26" i="1" s="1"/>
  <c r="J26" i="1" s="1"/>
  <c r="H25" i="1"/>
  <c r="E25" i="1"/>
  <c r="D25" i="1"/>
  <c r="C25" i="1"/>
  <c r="G25" i="1" s="1"/>
  <c r="J25" i="1" s="1"/>
  <c r="H24" i="1"/>
  <c r="E24" i="1"/>
  <c r="D24" i="1"/>
  <c r="C24" i="1"/>
  <c r="G24" i="1" s="1"/>
  <c r="J24" i="1" s="1"/>
  <c r="H23" i="1"/>
  <c r="E23" i="1"/>
  <c r="D23" i="1"/>
  <c r="C23" i="1"/>
  <c r="G23" i="1" s="1"/>
  <c r="J23" i="1" s="1"/>
  <c r="H22" i="1"/>
  <c r="E22" i="1"/>
  <c r="D22" i="1"/>
  <c r="C22" i="1"/>
  <c r="G22" i="1" s="1"/>
  <c r="J22" i="1" s="1"/>
  <c r="H21" i="1"/>
  <c r="E21" i="1"/>
  <c r="D21" i="1"/>
  <c r="C21" i="1"/>
  <c r="G21" i="1" s="1"/>
  <c r="J21" i="1" s="1"/>
  <c r="H20" i="1"/>
  <c r="E20" i="1"/>
  <c r="D20" i="1"/>
  <c r="C20" i="1"/>
  <c r="G20" i="1" s="1"/>
  <c r="H19" i="1"/>
  <c r="E19" i="1"/>
  <c r="D19" i="1"/>
  <c r="C19" i="1"/>
  <c r="G19" i="1" s="1"/>
  <c r="H18" i="1"/>
  <c r="E18" i="1"/>
  <c r="D18" i="1"/>
  <c r="C18" i="1"/>
  <c r="G18" i="1" s="1"/>
  <c r="J18" i="1" s="1"/>
  <c r="H17" i="1"/>
  <c r="E17" i="1"/>
  <c r="D17" i="1"/>
  <c r="C17" i="1"/>
  <c r="G17" i="1" s="1"/>
  <c r="J17" i="1" s="1"/>
  <c r="H16" i="1"/>
  <c r="E16" i="1"/>
  <c r="D16" i="1"/>
  <c r="C16" i="1"/>
  <c r="G16" i="1" s="1"/>
  <c r="H15" i="1"/>
  <c r="E15" i="1"/>
  <c r="D15" i="1"/>
  <c r="C15" i="1"/>
  <c r="G15" i="1" s="1"/>
  <c r="H14" i="1"/>
  <c r="E14" i="1"/>
  <c r="D14" i="1"/>
  <c r="C14" i="1"/>
  <c r="G14" i="1" s="1"/>
  <c r="H13" i="1"/>
  <c r="E13" i="1"/>
  <c r="D13" i="1"/>
  <c r="C13" i="1"/>
  <c r="G13" i="1" s="1"/>
  <c r="J13" i="1" s="1"/>
  <c r="H12" i="1"/>
  <c r="E12" i="1"/>
  <c r="D12" i="1"/>
  <c r="C12" i="1"/>
  <c r="G12" i="1" s="1"/>
  <c r="J12" i="1" s="1"/>
  <c r="H11" i="1"/>
  <c r="E11" i="1"/>
  <c r="D11" i="1"/>
  <c r="C11" i="1"/>
  <c r="G11" i="1" s="1"/>
  <c r="J11" i="1" s="1"/>
  <c r="H10" i="1"/>
  <c r="E10" i="1"/>
  <c r="D10" i="1"/>
  <c r="C10" i="1"/>
  <c r="G10" i="1" s="1"/>
  <c r="J10" i="1" s="1"/>
  <c r="M9" i="1"/>
  <c r="H9" i="1"/>
  <c r="E9" i="1"/>
  <c r="D9" i="1"/>
  <c r="C9" i="1"/>
  <c r="G9" i="1" s="1"/>
  <c r="M8" i="1"/>
  <c r="H8" i="1"/>
  <c r="E8" i="1"/>
  <c r="D8" i="1"/>
  <c r="C8" i="1"/>
  <c r="G8" i="1" s="1"/>
  <c r="J8" i="1" s="1"/>
  <c r="M7" i="1"/>
  <c r="H7" i="1"/>
  <c r="E7" i="1"/>
  <c r="D7" i="1"/>
  <c r="C7" i="1"/>
  <c r="G7" i="1" s="1"/>
  <c r="H6" i="1"/>
  <c r="E6" i="1"/>
  <c r="D6" i="1"/>
  <c r="C6" i="1"/>
  <c r="G6" i="1" s="1"/>
  <c r="H5" i="1"/>
  <c r="E5" i="1"/>
  <c r="D5" i="1"/>
  <c r="C5" i="1"/>
  <c r="G5" i="1" s="1"/>
  <c r="H4" i="1"/>
  <c r="E4" i="1"/>
  <c r="D4" i="1"/>
  <c r="C4" i="1"/>
  <c r="G4" i="1" s="1"/>
  <c r="N3" i="1"/>
  <c r="H3" i="1"/>
  <c r="E3" i="1"/>
  <c r="D3" i="1"/>
  <c r="C3" i="1"/>
  <c r="G3" i="1" s="1"/>
  <c r="H2" i="1"/>
  <c r="J2" i="1" s="1"/>
  <c r="F2" i="1"/>
  <c r="I2" i="1" s="1"/>
  <c r="F15" i="1" l="1"/>
  <c r="I15" i="1" s="1"/>
  <c r="F20" i="1"/>
  <c r="I20" i="1" s="1"/>
  <c r="F3" i="1"/>
  <c r="I3" i="1" s="1"/>
  <c r="F21" i="1"/>
  <c r="I21" i="1" s="1"/>
  <c r="F4" i="1"/>
  <c r="I4" i="1" s="1"/>
  <c r="F5" i="1"/>
  <c r="I5" i="1" s="1"/>
  <c r="F6" i="1"/>
  <c r="I6" i="1" s="1"/>
  <c r="F7" i="1"/>
  <c r="I7" i="1" s="1"/>
  <c r="M11" i="1"/>
  <c r="F10" i="1"/>
  <c r="I10" i="1" s="1"/>
  <c r="F24" i="1"/>
  <c r="I24" i="1" s="1"/>
  <c r="F16" i="1"/>
  <c r="I16" i="1" s="1"/>
  <c r="F17" i="1"/>
  <c r="I17" i="1" s="1"/>
  <c r="F25" i="1"/>
  <c r="I25" i="1" s="1"/>
  <c r="F8" i="1"/>
  <c r="I8" i="1" s="1"/>
  <c r="F11" i="1"/>
  <c r="I11" i="1" s="1"/>
  <c r="F12" i="1"/>
  <c r="I12" i="1" s="1"/>
  <c r="F18" i="1"/>
  <c r="I18" i="1" s="1"/>
  <c r="F22" i="1"/>
  <c r="I22" i="1" s="1"/>
  <c r="F26" i="1"/>
  <c r="I26" i="1" s="1"/>
  <c r="F9" i="1"/>
  <c r="I9" i="1" s="1"/>
  <c r="F13" i="1"/>
  <c r="I13" i="1" s="1"/>
  <c r="F14" i="1"/>
  <c r="I14" i="1" s="1"/>
  <c r="F19" i="1"/>
  <c r="I19" i="1" s="1"/>
  <c r="F23" i="1"/>
  <c r="I23" i="1" s="1"/>
  <c r="F27" i="1"/>
  <c r="I27" i="1" s="1"/>
  <c r="J19" i="1"/>
  <c r="J15" i="1"/>
  <c r="J28" i="1"/>
  <c r="J27" i="1"/>
  <c r="J3" i="1"/>
  <c r="J20" i="1"/>
  <c r="J9" i="1"/>
  <c r="J14" i="1"/>
  <c r="J16" i="1"/>
  <c r="J4" i="1"/>
  <c r="J5" i="1"/>
  <c r="J6" i="1"/>
  <c r="J7" i="1"/>
  <c r="J29" i="1"/>
  <c r="H33" i="1"/>
  <c r="D33" i="1"/>
  <c r="C33" i="1"/>
  <c r="G33" i="1" s="1"/>
  <c r="H35" i="1"/>
  <c r="D35" i="1"/>
  <c r="C35" i="1"/>
  <c r="C34" i="1"/>
  <c r="D34" i="1"/>
  <c r="H34" i="1"/>
  <c r="F31" i="1"/>
  <c r="I31" i="1" s="1"/>
  <c r="G31" i="1"/>
  <c r="D31" i="1"/>
  <c r="H31" i="1"/>
  <c r="C32" i="1"/>
  <c r="F30" i="1"/>
  <c r="I30" i="1" s="1"/>
  <c r="D32" i="1"/>
  <c r="H32" i="1"/>
  <c r="M13" i="1" l="1"/>
  <c r="N15" i="1" s="1"/>
  <c r="J33" i="1"/>
  <c r="N12" i="1"/>
  <c r="P12" i="1"/>
  <c r="N16" i="1"/>
  <c r="J31" i="1"/>
  <c r="G32" i="1"/>
  <c r="J32" i="1" s="1"/>
  <c r="F32" i="1"/>
  <c r="I32" i="1" s="1"/>
  <c r="F33" i="1"/>
  <c r="I33" i="1" s="1"/>
  <c r="G34" i="1"/>
  <c r="J34" i="1" s="1"/>
  <c r="F34" i="1"/>
  <c r="I34" i="1" s="1"/>
  <c r="F35" i="1"/>
  <c r="I35" i="1" s="1"/>
  <c r="G35" i="1"/>
  <c r="J35" i="1" s="1"/>
</calcChain>
</file>

<file path=xl/sharedStrings.xml><?xml version="1.0" encoding="utf-8"?>
<sst xmlns="http://schemas.openxmlformats.org/spreadsheetml/2006/main" count="24" uniqueCount="23">
  <si>
    <t>w</t>
  </si>
  <si>
    <t>wC2</t>
  </si>
  <si>
    <t>-1/wL</t>
  </si>
  <si>
    <t>Re(Z)</t>
  </si>
  <si>
    <t>Im(Z)</t>
  </si>
  <si>
    <t>-1/wC1</t>
  </si>
  <si>
    <t>Re(Zg)</t>
  </si>
  <si>
    <t>Im(Zg)</t>
  </si>
  <si>
    <t>Z</t>
  </si>
  <si>
    <t>R1</t>
  </si>
  <si>
    <t>C1</t>
  </si>
  <si>
    <t>L</t>
  </si>
  <si>
    <t>G2</t>
  </si>
  <si>
    <t>C2</t>
  </si>
  <si>
    <t>A=C2(C2+C1)</t>
  </si>
  <si>
    <t xml:space="preserve">B=(C1/L-G2*G2+2C2/L) </t>
  </si>
  <si>
    <t>C=1/L/L</t>
  </si>
  <si>
    <t>C/A</t>
  </si>
  <si>
    <t>B/A/2</t>
  </si>
  <si>
    <t>w1=</t>
  </si>
  <si>
    <t>w2=</t>
  </si>
  <si>
    <t>f</t>
  </si>
  <si>
    <t>wurzel((B/A/2)^2-C/A)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</si>
</sst>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quotePrefix="1" applyFill="1"/>
    <xf numFmtId="11" fontId="0" fillId="0" borderId="0" xfId="0" applyNumberFormat="1"/>
    <xf numFmtId="11" fontId="0" fillId="2" borderId="0" xfId="0" applyNumberFormat="1" applyFill="1"/>
    <xf numFmtId="1" fontId="0" fillId="0" borderId="0" xfId="0" applyNumberFormat="1"/>
    <xf numFmtId="11" fontId="0" fillId="3" borderId="0" xfId="0" applyNumberFormat="1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Resonanz!$C$1</c:f>
              <c:strCache>
                <c:ptCount val="1"/>
                <c:pt idx="0">
                  <c:v>wC2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Resonanz!$C$2:$C$35</c:f>
              <c:numCache>
                <c:formatCode>0.00E+00</c:formatCode>
                <c:ptCount val="34"/>
                <c:pt idx="0">
                  <c:v>1.5E-9</c:v>
                </c:pt>
                <c:pt idx="1">
                  <c:v>3E-9</c:v>
                </c:pt>
                <c:pt idx="2">
                  <c:v>7.4999999999999993E-9</c:v>
                </c:pt>
                <c:pt idx="3">
                  <c:v>1.4999999999999999E-8</c:v>
                </c:pt>
                <c:pt idx="4">
                  <c:v>2.9999999999999997E-8</c:v>
                </c:pt>
                <c:pt idx="5">
                  <c:v>7.4999999999999997E-8</c:v>
                </c:pt>
                <c:pt idx="6">
                  <c:v>1.4999999999999999E-7</c:v>
                </c:pt>
                <c:pt idx="7">
                  <c:v>2.9999999999999999E-7</c:v>
                </c:pt>
                <c:pt idx="8">
                  <c:v>7.4999999999999991E-7</c:v>
                </c:pt>
                <c:pt idx="9">
                  <c:v>1.4999999999999998E-6</c:v>
                </c:pt>
                <c:pt idx="10">
                  <c:v>2.9999999999999997E-6</c:v>
                </c:pt>
                <c:pt idx="11">
                  <c:v>2.9999999999999997E-6</c:v>
                </c:pt>
                <c:pt idx="12">
                  <c:v>7.4999999999999993E-6</c:v>
                </c:pt>
                <c:pt idx="13">
                  <c:v>1.4999999999999999E-5</c:v>
                </c:pt>
                <c:pt idx="14">
                  <c:v>2.9999999999999997E-5</c:v>
                </c:pt>
                <c:pt idx="15">
                  <c:v>4.5817499999999993E-5</c:v>
                </c:pt>
                <c:pt idx="16">
                  <c:v>7.4999999999999993E-5</c:v>
                </c:pt>
                <c:pt idx="17">
                  <c:v>1.4999999999999999E-4</c:v>
                </c:pt>
                <c:pt idx="18">
                  <c:v>2.9999999999999997E-4</c:v>
                </c:pt>
                <c:pt idx="19">
                  <c:v>3.3161999999999997E-4</c:v>
                </c:pt>
                <c:pt idx="20">
                  <c:v>7.4999999999999991E-4</c:v>
                </c:pt>
                <c:pt idx="21">
                  <c:v>1.4999999999999998E-3</c:v>
                </c:pt>
                <c:pt idx="22">
                  <c:v>2.9999999999999996E-3</c:v>
                </c:pt>
                <c:pt idx="23">
                  <c:v>7.4999999999999997E-3</c:v>
                </c:pt>
                <c:pt idx="24">
                  <c:v>1.4999999999999999E-2</c:v>
                </c:pt>
                <c:pt idx="25">
                  <c:v>0.03</c:v>
                </c:pt>
                <c:pt idx="26">
                  <c:v>7.4999999999999997E-2</c:v>
                </c:pt>
                <c:pt idx="27">
                  <c:v>0.15</c:v>
                </c:pt>
                <c:pt idx="28">
                  <c:v>0.3</c:v>
                </c:pt>
                <c:pt idx="29">
                  <c:v>0.74999999999999989</c:v>
                </c:pt>
                <c:pt idx="30">
                  <c:v>1.4999999999999998</c:v>
                </c:pt>
                <c:pt idx="31">
                  <c:v>2.9999999999999996</c:v>
                </c:pt>
                <c:pt idx="32">
                  <c:v>7.4999999999999991</c:v>
                </c:pt>
                <c:pt idx="33">
                  <c:v>14.999999999999998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A9-4A96-984E-8B7AE9B5DFB8}"/>
            </c:ext>
          </c:extLst>
        </c:ser>
        <c:ser>
          <c:idx val="1"/>
          <c:order val="1"/>
          <c:tx>
            <c:strRef>
              <c:f>Resonanz!$D$1</c:f>
              <c:strCache>
                <c:ptCount val="1"/>
                <c:pt idx="0">
                  <c:v>-1/wL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Resonanz!$D$2:$D$35</c:f>
              <c:numCache>
                <c:formatCode>0.00E+00</c:formatCode>
                <c:ptCount val="34"/>
                <c:pt idx="0">
                  <c:v>-83.333333333333329</c:v>
                </c:pt>
                <c:pt idx="1">
                  <c:v>-41.666666666666664</c:v>
                </c:pt>
                <c:pt idx="2">
                  <c:v>-16.666666666666668</c:v>
                </c:pt>
                <c:pt idx="3">
                  <c:v>-8.3333333333333339</c:v>
                </c:pt>
                <c:pt idx="4">
                  <c:v>-4.166666666666667</c:v>
                </c:pt>
                <c:pt idx="5">
                  <c:v>-1.6666666666666667</c:v>
                </c:pt>
                <c:pt idx="6">
                  <c:v>-0.83333333333333337</c:v>
                </c:pt>
                <c:pt idx="7">
                  <c:v>-0.41666666666666669</c:v>
                </c:pt>
                <c:pt idx="8">
                  <c:v>-0.16666666666666669</c:v>
                </c:pt>
                <c:pt idx="9">
                  <c:v>-8.3333333333333343E-2</c:v>
                </c:pt>
                <c:pt idx="10">
                  <c:v>-4.1666666666666671E-2</c:v>
                </c:pt>
                <c:pt idx="11">
                  <c:v>-4.1666666666666671E-2</c:v>
                </c:pt>
                <c:pt idx="12">
                  <c:v>-1.6666666666666666E-2</c:v>
                </c:pt>
                <c:pt idx="13">
                  <c:v>-8.3333333333333332E-3</c:v>
                </c:pt>
                <c:pt idx="14">
                  <c:v>-4.1666666666666666E-3</c:v>
                </c:pt>
                <c:pt idx="15">
                  <c:v>-2.7282152016151035E-3</c:v>
                </c:pt>
                <c:pt idx="16">
                  <c:v>-1.6666666666666668E-3</c:v>
                </c:pt>
                <c:pt idx="17">
                  <c:v>-8.3333333333333339E-4</c:v>
                </c:pt>
                <c:pt idx="18">
                  <c:v>-4.1666666666666669E-4</c:v>
                </c:pt>
                <c:pt idx="19">
                  <c:v>-3.7693745853687957E-4</c:v>
                </c:pt>
                <c:pt idx="20">
                  <c:v>-1.6666666666666669E-4</c:v>
                </c:pt>
                <c:pt idx="21">
                  <c:v>-8.3333333333333344E-5</c:v>
                </c:pt>
                <c:pt idx="22">
                  <c:v>-4.1666666666666672E-5</c:v>
                </c:pt>
                <c:pt idx="23">
                  <c:v>-1.6666666666666667E-5</c:v>
                </c:pt>
                <c:pt idx="24">
                  <c:v>-8.3333333333333337E-6</c:v>
                </c:pt>
                <c:pt idx="25">
                  <c:v>-4.1666666666666669E-6</c:v>
                </c:pt>
                <c:pt idx="26">
                  <c:v>-1.6666666666666669E-6</c:v>
                </c:pt>
                <c:pt idx="27">
                  <c:v>-8.3333333333333344E-7</c:v>
                </c:pt>
                <c:pt idx="28">
                  <c:v>-4.1666666666666672E-7</c:v>
                </c:pt>
                <c:pt idx="29">
                  <c:v>-1.6666666666666668E-7</c:v>
                </c:pt>
                <c:pt idx="30">
                  <c:v>-8.3333333333333338E-8</c:v>
                </c:pt>
                <c:pt idx="31">
                  <c:v>-4.1666666666666669E-8</c:v>
                </c:pt>
                <c:pt idx="32">
                  <c:v>-1.6666666666666667E-8</c:v>
                </c:pt>
                <c:pt idx="33">
                  <c:v>-8.3333333333333335E-9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A9-4A96-984E-8B7AE9B5DFB8}"/>
            </c:ext>
          </c:extLst>
        </c:ser>
        <c:ser>
          <c:idx val="2"/>
          <c:order val="2"/>
          <c:tx>
            <c:strRef>
              <c:f>Resonanz!$E$1</c:f>
              <c:strCache>
                <c:ptCount val="1"/>
                <c:pt idx="0">
                  <c:v>G2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Resonanz!$E$2:$E$35</c:f>
              <c:numCache>
                <c:formatCode>0.00E+00</c:formatCode>
                <c:ptCount val="34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A9-4A96-984E-8B7AE9B5DFB8}"/>
            </c:ext>
          </c:extLst>
        </c:ser>
        <c:ser>
          <c:idx val="3"/>
          <c:order val="3"/>
          <c:tx>
            <c:strRef>
              <c:f>Resonanz!$F$1</c:f>
              <c:strCache>
                <c:ptCount val="1"/>
                <c:pt idx="0">
                  <c:v>Re(Z)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Resonanz!$F$2:$F$35</c:f>
              <c:numCache>
                <c:formatCode>0.00E+00</c:formatCode>
                <c:ptCount val="34"/>
                <c:pt idx="0">
                  <c:v>1.4399999998444799E-7</c:v>
                </c:pt>
                <c:pt idx="1">
                  <c:v>5.7599999975116795E-7</c:v>
                </c:pt>
                <c:pt idx="2">
                  <c:v>3.599999990279999E-6</c:v>
                </c:pt>
                <c:pt idx="3">
                  <c:v>1.439999984448E-5</c:v>
                </c:pt>
                <c:pt idx="4">
                  <c:v>5.759999751168009E-5</c:v>
                </c:pt>
                <c:pt idx="5">
                  <c:v>3.599999028000255E-4</c:v>
                </c:pt>
                <c:pt idx="6">
                  <c:v>1.4399984448016327E-3</c:v>
                </c:pt>
                <c:pt idx="7">
                  <c:v>5.7599751169045092E-3</c:v>
                </c:pt>
                <c:pt idx="8">
                  <c:v>3.5999028025514322E-2</c:v>
                </c:pt>
                <c:pt idx="9">
                  <c:v>0.14398444963278867</c:v>
                </c:pt>
                <c:pt idx="10">
                  <c:v>0.57575127246560032</c:v>
                </c:pt>
                <c:pt idx="11">
                  <c:v>0.57575127246560032</c:v>
                </c:pt>
                <c:pt idx="12">
                  <c:v>3.5903054482528645</c:v>
                </c:pt>
                <c:pt idx="13">
                  <c:v>14.246096005786448</c:v>
                </c:pt>
                <c:pt idx="14">
                  <c:v>55.211980263557443</c:v>
                </c:pt>
                <c:pt idx="15">
                  <c:v>122.02179230935387</c:v>
                </c:pt>
                <c:pt idx="16">
                  <c:v>283.0133055561015</c:v>
                </c:pt>
                <c:pt idx="17">
                  <c:v>681.68907403900778</c:v>
                </c:pt>
                <c:pt idx="18">
                  <c:v>986.57166346944371</c:v>
                </c:pt>
                <c:pt idx="19">
                  <c:v>997.95053687688812</c:v>
                </c:pt>
                <c:pt idx="20">
                  <c:v>746.11398963730574</c:v>
                </c:pt>
                <c:pt idx="21">
                  <c:v>332.56351039260977</c:v>
                </c:pt>
                <c:pt idx="22">
                  <c:v>102.54584297667796</c:v>
                </c:pt>
                <c:pt idx="23">
                  <c:v>17.543774153147403</c:v>
                </c:pt>
                <c:pt idx="24">
                  <c:v>4.429677485641232</c:v>
                </c:pt>
                <c:pt idx="25">
                  <c:v>1.1101859347498626</c:v>
                </c:pt>
                <c:pt idx="26">
                  <c:v>0.17775407714637848</c:v>
                </c:pt>
                <c:pt idx="27">
                  <c:v>4.4442963010972392E-2</c:v>
                </c:pt>
                <c:pt idx="28">
                  <c:v>1.1111018519268686E-2</c:v>
                </c:pt>
                <c:pt idx="29">
                  <c:v>1.7777754074104807E-3</c:v>
                </c:pt>
                <c:pt idx="30">
                  <c:v>4.444442962963444E-4</c:v>
                </c:pt>
                <c:pt idx="31">
                  <c:v>1.1111110185185265E-4</c:v>
                </c:pt>
                <c:pt idx="32">
                  <c:v>1.7777777540740746E-5</c:v>
                </c:pt>
                <c:pt idx="33">
                  <c:v>4.4444444296296312E-6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A9-4A96-984E-8B7AE9B5DFB8}"/>
            </c:ext>
          </c:extLst>
        </c:ser>
        <c:ser>
          <c:idx val="4"/>
          <c:order val="4"/>
          <c:tx>
            <c:strRef>
              <c:f>Resonanz!$G$1</c:f>
              <c:strCache>
                <c:ptCount val="1"/>
                <c:pt idx="0">
                  <c:v>Im(Z)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Resonanz!$G$2:$G$35</c:f>
              <c:numCache>
                <c:formatCode>0.00E+00</c:formatCode>
                <c:ptCount val="34"/>
                <c:pt idx="0">
                  <c:v>1.1999999998488E-2</c:v>
                </c:pt>
                <c:pt idx="1">
                  <c:v>2.3999999987903996E-2</c:v>
                </c:pt>
                <c:pt idx="2">
                  <c:v>5.9999999810999995E-2</c:v>
                </c:pt>
                <c:pt idx="3">
                  <c:v>0.11999999848800001</c:v>
                </c:pt>
                <c:pt idx="4">
                  <c:v>0.23999998790400048</c:v>
                </c:pt>
                <c:pt idx="5">
                  <c:v>0.59999981100004973</c:v>
                </c:pt>
                <c:pt idx="6">
                  <c:v>1.1999984880015939</c:v>
                </c:pt>
                <c:pt idx="7">
                  <c:v>2.3999879040510104</c:v>
                </c:pt>
                <c:pt idx="8">
                  <c:v>5.9998110049813684</c:v>
                </c:pt>
                <c:pt idx="9">
                  <c:v>11.998488159391274</c:v>
                </c:pt>
                <c:pt idx="10">
                  <c:v>23.987909098915949</c:v>
                </c:pt>
                <c:pt idx="11">
                  <c:v>23.987909098915949</c:v>
                </c:pt>
                <c:pt idx="12">
                  <c:v>59.811496846685834</c:v>
                </c:pt>
                <c:pt idx="13">
                  <c:v>118.50377527480028</c:v>
                </c:pt>
                <c:pt idx="14">
                  <c:v>228.39355835691597</c:v>
                </c:pt>
                <c:pt idx="15">
                  <c:v>327.31097523756631</c:v>
                </c:pt>
                <c:pt idx="16">
                  <c:v>450.46284467679487</c:v>
                </c:pt>
                <c:pt idx="17">
                  <c:v>465.82086725998869</c:v>
                </c:pt>
                <c:pt idx="18">
                  <c:v>115.10002740476848</c:v>
                </c:pt>
                <c:pt idx="19">
                  <c:v>45.224582076775107</c:v>
                </c:pt>
                <c:pt idx="20">
                  <c:v>-435.23316062176161</c:v>
                </c:pt>
                <c:pt idx="21">
                  <c:v>-471.13163972286378</c:v>
                </c:pt>
                <c:pt idx="22">
                  <c:v>-303.36478547267222</c:v>
                </c:pt>
                <c:pt idx="23">
                  <c:v>-131.28590991271975</c:v>
                </c:pt>
                <c:pt idx="24">
                  <c:v>-66.408248305571462</c:v>
                </c:pt>
                <c:pt idx="25">
                  <c:v>-33.300952267767748</c:v>
                </c:pt>
                <c:pt idx="26">
                  <c:v>-13.331259529183141</c:v>
                </c:pt>
                <c:pt idx="27">
                  <c:v>-6.6664074158433486</c:v>
                </c:pt>
                <c:pt idx="28">
                  <c:v>-3.3333009261895556</c:v>
                </c:pt>
                <c:pt idx="29">
                  <c:v>-1.3333312592619588</c:v>
                </c:pt>
                <c:pt idx="30">
                  <c:v>-0.66666640740749183</c:v>
                </c:pt>
                <c:pt idx="31">
                  <c:v>-0.33333330092592867</c:v>
                </c:pt>
                <c:pt idx="32">
                  <c:v>-0.13333333125925931</c:v>
                </c:pt>
                <c:pt idx="33">
                  <c:v>-6.6666666407407427E-2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A9-4A96-984E-8B7AE9B5DFB8}"/>
            </c:ext>
          </c:extLst>
        </c:ser>
        <c:ser>
          <c:idx val="5"/>
          <c:order val="5"/>
          <c:tx>
            <c:strRef>
              <c:f>Resonanz!$H$1</c:f>
              <c:strCache>
                <c:ptCount val="1"/>
                <c:pt idx="0">
                  <c:v>-1/wC1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Resonanz!$H$2:$H$35</c:f>
              <c:numCache>
                <c:formatCode>0.00E+00</c:formatCode>
                <c:ptCount val="34"/>
                <c:pt idx="0">
                  <c:v>-10000000</c:v>
                </c:pt>
                <c:pt idx="1">
                  <c:v>-5000000</c:v>
                </c:pt>
                <c:pt idx="2">
                  <c:v>-2000000</c:v>
                </c:pt>
                <c:pt idx="3">
                  <c:v>-1000000</c:v>
                </c:pt>
                <c:pt idx="4">
                  <c:v>-500000</c:v>
                </c:pt>
                <c:pt idx="5">
                  <c:v>-200000.00000000003</c:v>
                </c:pt>
                <c:pt idx="6">
                  <c:v>-100000.00000000001</c:v>
                </c:pt>
                <c:pt idx="7">
                  <c:v>-50000.000000000007</c:v>
                </c:pt>
                <c:pt idx="8">
                  <c:v>-20000</c:v>
                </c:pt>
                <c:pt idx="9">
                  <c:v>-10000</c:v>
                </c:pt>
                <c:pt idx="10">
                  <c:v>-5000</c:v>
                </c:pt>
                <c:pt idx="11">
                  <c:v>-5000</c:v>
                </c:pt>
                <c:pt idx="12">
                  <c:v>-2000.0000000000002</c:v>
                </c:pt>
                <c:pt idx="13">
                  <c:v>-1000.0000000000001</c:v>
                </c:pt>
                <c:pt idx="14">
                  <c:v>-500.00000000000006</c:v>
                </c:pt>
                <c:pt idx="15">
                  <c:v>-327.38582419381243</c:v>
                </c:pt>
                <c:pt idx="16">
                  <c:v>-200.00000000000003</c:v>
                </c:pt>
                <c:pt idx="17">
                  <c:v>-100.00000000000001</c:v>
                </c:pt>
                <c:pt idx="18">
                  <c:v>-50.000000000000007</c:v>
                </c:pt>
                <c:pt idx="19">
                  <c:v>-45.232495024425546</c:v>
                </c:pt>
                <c:pt idx="20">
                  <c:v>-20.000000000000004</c:v>
                </c:pt>
                <c:pt idx="21">
                  <c:v>-10.000000000000002</c:v>
                </c:pt>
                <c:pt idx="22">
                  <c:v>-5.0000000000000009</c:v>
                </c:pt>
                <c:pt idx="23">
                  <c:v>-2</c:v>
                </c:pt>
                <c:pt idx="24">
                  <c:v>-1</c:v>
                </c:pt>
                <c:pt idx="25">
                  <c:v>-0.5</c:v>
                </c:pt>
                <c:pt idx="26">
                  <c:v>-0.2</c:v>
                </c:pt>
                <c:pt idx="27">
                  <c:v>-0.1</c:v>
                </c:pt>
                <c:pt idx="28">
                  <c:v>-0.05</c:v>
                </c:pt>
                <c:pt idx="29">
                  <c:v>-0.02</c:v>
                </c:pt>
                <c:pt idx="30">
                  <c:v>-0.01</c:v>
                </c:pt>
                <c:pt idx="31">
                  <c:v>-5.0000000000000001E-3</c:v>
                </c:pt>
                <c:pt idx="32">
                  <c:v>-2E-3</c:v>
                </c:pt>
                <c:pt idx="33">
                  <c:v>-1E-3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A9-4A96-984E-8B7AE9B5DFB8}"/>
            </c:ext>
          </c:extLst>
        </c:ser>
        <c:ser>
          <c:idx val="6"/>
          <c:order val="6"/>
          <c:tx>
            <c:strRef>
              <c:f>Resonanz!$I$1</c:f>
              <c:strCache>
                <c:ptCount val="1"/>
                <c:pt idx="0">
                  <c:v>Re(Zg)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Resonanz!$I$2:$I$35</c:f>
              <c:numCache>
                <c:formatCode>0.00E+00</c:formatCode>
                <c:ptCount val="34"/>
                <c:pt idx="0">
                  <c:v>60.000000143999998</c:v>
                </c:pt>
                <c:pt idx="1">
                  <c:v>60.000000575999998</c:v>
                </c:pt>
                <c:pt idx="2">
                  <c:v>60.000003599999992</c:v>
                </c:pt>
                <c:pt idx="3">
                  <c:v>60.000014399999841</c:v>
                </c:pt>
                <c:pt idx="4">
                  <c:v>60.000057599997511</c:v>
                </c:pt>
                <c:pt idx="5">
                  <c:v>60.000359999902798</c:v>
                </c:pt>
                <c:pt idx="6">
                  <c:v>60.001439998444802</c:v>
                </c:pt>
                <c:pt idx="7">
                  <c:v>60.005759975116902</c:v>
                </c:pt>
                <c:pt idx="8">
                  <c:v>60.035999028025515</c:v>
                </c:pt>
                <c:pt idx="9">
                  <c:v>60.143984449632789</c:v>
                </c:pt>
                <c:pt idx="10">
                  <c:v>60.575751272465602</c:v>
                </c:pt>
                <c:pt idx="11">
                  <c:v>60.575751272465602</c:v>
                </c:pt>
                <c:pt idx="12">
                  <c:v>63.590305448252863</c:v>
                </c:pt>
                <c:pt idx="13">
                  <c:v>74.246096005786455</c:v>
                </c:pt>
                <c:pt idx="14">
                  <c:v>115.21198026355745</c:v>
                </c:pt>
                <c:pt idx="15">
                  <c:v>182.02179230935388</c:v>
                </c:pt>
                <c:pt idx="16">
                  <c:v>343.0133055561015</c:v>
                </c:pt>
                <c:pt idx="17">
                  <c:v>741.68907403900778</c:v>
                </c:pt>
                <c:pt idx="18">
                  <c:v>1046.5716634694436</c:v>
                </c:pt>
                <c:pt idx="19">
                  <c:v>1057.9505368768882</c:v>
                </c:pt>
                <c:pt idx="20">
                  <c:v>806.11398963730574</c:v>
                </c:pt>
                <c:pt idx="21">
                  <c:v>392.56351039260977</c:v>
                </c:pt>
                <c:pt idx="22">
                  <c:v>162.54584297667796</c:v>
                </c:pt>
                <c:pt idx="23">
                  <c:v>77.54377415314741</c:v>
                </c:pt>
                <c:pt idx="24">
                  <c:v>64.429677485641236</c:v>
                </c:pt>
                <c:pt idx="25">
                  <c:v>61.110185934749865</c:v>
                </c:pt>
                <c:pt idx="26">
                  <c:v>60.177754077146382</c:v>
                </c:pt>
                <c:pt idx="27">
                  <c:v>60.044442963010972</c:v>
                </c:pt>
                <c:pt idx="28">
                  <c:v>60.011111018519266</c:v>
                </c:pt>
                <c:pt idx="29">
                  <c:v>60.001777775407412</c:v>
                </c:pt>
                <c:pt idx="30">
                  <c:v>60.000444444296299</c:v>
                </c:pt>
                <c:pt idx="31">
                  <c:v>60.000111111101852</c:v>
                </c:pt>
                <c:pt idx="32">
                  <c:v>60.000017777777543</c:v>
                </c:pt>
                <c:pt idx="33">
                  <c:v>60.000004444444428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A9-4A96-984E-8B7AE9B5DFB8}"/>
            </c:ext>
          </c:extLst>
        </c:ser>
        <c:ser>
          <c:idx val="7"/>
          <c:order val="7"/>
          <c:tx>
            <c:strRef>
              <c:f>Resonanz!$J$1</c:f>
              <c:strCache>
                <c:ptCount val="1"/>
                <c:pt idx="0">
                  <c:v>Im(Zg)</c:v>
                </c:pt>
              </c:strCache>
            </c:strRef>
          </c:tx>
          <c:xVal>
            <c:numRef>
              <c:f>Resonanz!$B$2:$B$35</c:f>
              <c:numCache>
                <c:formatCode>General</c:formatCode>
                <c:ptCount val="3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500</c:v>
                </c:pt>
                <c:pt idx="13">
                  <c:v>1000</c:v>
                </c:pt>
                <c:pt idx="14">
                  <c:v>2000</c:v>
                </c:pt>
                <c:pt idx="15">
                  <c:v>3054.5</c:v>
                </c:pt>
                <c:pt idx="16">
                  <c:v>5000</c:v>
                </c:pt>
                <c:pt idx="17">
                  <c:v>10000</c:v>
                </c:pt>
                <c:pt idx="18">
                  <c:v>20000</c:v>
                </c:pt>
                <c:pt idx="19">
                  <c:v>22108</c:v>
                </c:pt>
                <c:pt idx="20">
                  <c:v>50000</c:v>
                </c:pt>
                <c:pt idx="21">
                  <c:v>100000</c:v>
                </c:pt>
                <c:pt idx="22">
                  <c:v>200000</c:v>
                </c:pt>
                <c:pt idx="23">
                  <c:v>500000</c:v>
                </c:pt>
                <c:pt idx="24">
                  <c:v>1000000</c:v>
                </c:pt>
                <c:pt idx="25">
                  <c:v>2000000</c:v>
                </c:pt>
                <c:pt idx="26">
                  <c:v>5000000</c:v>
                </c:pt>
                <c:pt idx="27">
                  <c:v>10000000</c:v>
                </c:pt>
                <c:pt idx="28">
                  <c:v>20000000</c:v>
                </c:pt>
                <c:pt idx="29">
                  <c:v>50000000</c:v>
                </c:pt>
                <c:pt idx="30">
                  <c:v>100000000</c:v>
                </c:pt>
                <c:pt idx="31">
                  <c:v>200000000</c:v>
                </c:pt>
                <c:pt idx="32">
                  <c:v>500000000</c:v>
                </c:pt>
                <c:pt idx="33">
                  <c:v>1000000000</c:v>
                </c:pt>
              </c:numCache>
            </c:numRef>
          </c:xVal>
          <c:yVal>
            <c:numRef>
              <c:f>Resonanz!$J$2:$J$35</c:f>
              <c:numCache>
                <c:formatCode>0.00E+00</c:formatCode>
                <c:ptCount val="34"/>
                <c:pt idx="0">
                  <c:v>-9999999.9879999999</c:v>
                </c:pt>
                <c:pt idx="1">
                  <c:v>-4999999.9759999998</c:v>
                </c:pt>
                <c:pt idx="2">
                  <c:v>-1999999.9400000002</c:v>
                </c:pt>
                <c:pt idx="3">
                  <c:v>-999999.88000000152</c:v>
                </c:pt>
                <c:pt idx="4">
                  <c:v>-499999.76000001212</c:v>
                </c:pt>
                <c:pt idx="5">
                  <c:v>-199999.40000018902</c:v>
                </c:pt>
                <c:pt idx="6">
                  <c:v>-99998.80000151202</c:v>
                </c:pt>
                <c:pt idx="7">
                  <c:v>-49997.600012095958</c:v>
                </c:pt>
                <c:pt idx="8">
                  <c:v>-19994.000188995018</c:v>
                </c:pt>
                <c:pt idx="9">
                  <c:v>-9988.0015118406081</c:v>
                </c:pt>
                <c:pt idx="10">
                  <c:v>-4976.0120909010839</c:v>
                </c:pt>
                <c:pt idx="11">
                  <c:v>-4976.0120909010839</c:v>
                </c:pt>
                <c:pt idx="12">
                  <c:v>-1940.1885031533143</c:v>
                </c:pt>
                <c:pt idx="13">
                  <c:v>-881.4962247251998</c:v>
                </c:pt>
                <c:pt idx="14">
                  <c:v>-271.60644164308405</c:v>
                </c:pt>
                <c:pt idx="15">
                  <c:v>-7.484895624611454E-2</c:v>
                </c:pt>
                <c:pt idx="16">
                  <c:v>250.46284467679484</c:v>
                </c:pt>
                <c:pt idx="17">
                  <c:v>365.82086725998869</c:v>
                </c:pt>
                <c:pt idx="18">
                  <c:v>65.100027404768468</c:v>
                </c:pt>
                <c:pt idx="19">
                  <c:v>-7.9129476504391505E-3</c:v>
                </c:pt>
                <c:pt idx="20">
                  <c:v>-455.23316062176161</c:v>
                </c:pt>
                <c:pt idx="21">
                  <c:v>-481.13163972286378</c:v>
                </c:pt>
                <c:pt idx="22">
                  <c:v>-308.36478547267222</c:v>
                </c:pt>
                <c:pt idx="23">
                  <c:v>-133.28590991271975</c:v>
                </c:pt>
                <c:pt idx="24">
                  <c:v>-67.408248305571462</c:v>
                </c:pt>
                <c:pt idx="25">
                  <c:v>-33.800952267767748</c:v>
                </c:pt>
                <c:pt idx="26">
                  <c:v>-13.53125952918314</c:v>
                </c:pt>
                <c:pt idx="27">
                  <c:v>-6.7664074158433483</c:v>
                </c:pt>
                <c:pt idx="28">
                  <c:v>-3.3833009261895555</c:v>
                </c:pt>
                <c:pt idx="29">
                  <c:v>-1.3533312592619589</c:v>
                </c:pt>
                <c:pt idx="30">
                  <c:v>-0.67666640740749184</c:v>
                </c:pt>
                <c:pt idx="31">
                  <c:v>-0.33833330092592867</c:v>
                </c:pt>
                <c:pt idx="32">
                  <c:v>-0.13533333125925931</c:v>
                </c:pt>
                <c:pt idx="33">
                  <c:v>-6.7666666407407428E-2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A9-4A96-984E-8B7AE9B5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456"/>
        <c:axId val="2164992"/>
      </c:scatterChart>
      <c:valAx>
        <c:axId val="216345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4992"/>
        <c:crosses val="autoZero"/>
        <c:crossBetween val="midCat"/>
      </c:valAx>
      <c:valAx>
        <c:axId val="2164992"/>
        <c:scaling>
          <c:orientation val="minMax"/>
          <c:max val="1000"/>
          <c:min val="-100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63456"/>
        <c:crossesAt val="0.1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5</xdr:row>
      <xdr:rowOff>95250</xdr:rowOff>
    </xdr:from>
    <xdr:to>
      <xdr:col>10</xdr:col>
      <xdr:colOff>304800</xdr:colOff>
      <xdr:row>19</xdr:row>
      <xdr:rowOff>171450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95250</xdr:colOff>
      <xdr:row>0</xdr:row>
      <xdr:rowOff>180975</xdr:rowOff>
    </xdr:from>
    <xdr:to>
      <xdr:col>20</xdr:col>
      <xdr:colOff>38100</xdr:colOff>
      <xdr:row>11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20475" y="180975"/>
          <a:ext cx="3752850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B1" workbookViewId="0">
      <selection activeCell="M17" sqref="M17"/>
    </sheetView>
  </sheetViews>
  <sheetFormatPr baseColWidth="10" defaultRowHeight="15" x14ac:dyDescent="0.25"/>
  <cols>
    <col min="7" max="8" width="11.42578125" style="2"/>
    <col min="12" max="12" width="21.28515625" bestFit="1" customWidth="1"/>
  </cols>
  <sheetData>
    <row r="1" spans="1:16" x14ac:dyDescent="0.25">
      <c r="A1" t="s">
        <v>21</v>
      </c>
      <c r="B1" t="s">
        <v>0</v>
      </c>
      <c r="C1" t="s">
        <v>1</v>
      </c>
      <c r="D1" s="1" t="s">
        <v>2</v>
      </c>
      <c r="E1" t="s">
        <v>12</v>
      </c>
      <c r="F1" t="s">
        <v>3</v>
      </c>
      <c r="G1" s="2" t="s">
        <v>4</v>
      </c>
      <c r="H1" s="3" t="s">
        <v>5</v>
      </c>
      <c r="I1" t="s">
        <v>6</v>
      </c>
      <c r="J1" t="s">
        <v>7</v>
      </c>
      <c r="K1" t="s">
        <v>8</v>
      </c>
      <c r="L1" t="s">
        <v>9</v>
      </c>
      <c r="M1">
        <v>60</v>
      </c>
    </row>
    <row r="2" spans="1:16" x14ac:dyDescent="0.25">
      <c r="A2">
        <f>B2/2/PI()</f>
        <v>1.5915494309189534E-2</v>
      </c>
      <c r="B2">
        <v>0.1</v>
      </c>
      <c r="C2" s="4">
        <f>$M$5*B2</f>
        <v>1.5E-9</v>
      </c>
      <c r="D2" s="4">
        <f>-1/$M$3/B2</f>
        <v>-83.333333333333329</v>
      </c>
      <c r="E2" s="4">
        <f>$M$4</f>
        <v>1E-3</v>
      </c>
      <c r="F2" s="4">
        <f>E2/(E2*E2+(C2+D2)*(C2+D2))</f>
        <v>1.4399999998444799E-7</v>
      </c>
      <c r="G2" s="5">
        <f>-(C2+D2)/(E2*E2+(C2+D2)*(C2+D2))</f>
        <v>1.1999999998488E-2</v>
      </c>
      <c r="H2" s="5">
        <f t="shared" ref="H2:H16" si="0">-1/B2/$M$2</f>
        <v>-10000000</v>
      </c>
      <c r="I2" s="4">
        <f>F2+$M$1</f>
        <v>60.000000143999998</v>
      </c>
      <c r="J2" s="4">
        <f>G2+H2</f>
        <v>-9999999.9879999999</v>
      </c>
      <c r="L2" t="s">
        <v>10</v>
      </c>
      <c r="M2" s="4">
        <v>9.9999999999999995E-7</v>
      </c>
    </row>
    <row r="3" spans="1:16" x14ac:dyDescent="0.25">
      <c r="A3">
        <f t="shared" ref="A3:A35" si="1">B3/2/PI()</f>
        <v>3.1830988618379068E-2</v>
      </c>
      <c r="B3">
        <v>0.2</v>
      </c>
      <c r="C3" s="4">
        <f t="shared" ref="C3:C35" si="2">$M$5*B3</f>
        <v>3E-9</v>
      </c>
      <c r="D3" s="4">
        <f t="shared" ref="D3:D16" si="3">-1/$M$3/B3</f>
        <v>-41.666666666666664</v>
      </c>
      <c r="E3" s="4">
        <f t="shared" ref="E3:E35" si="4">$M$4</f>
        <v>1E-3</v>
      </c>
      <c r="F3" s="4">
        <f t="shared" ref="F3:F35" si="5">E3/(E3*E3+(C3+D3)*(C3+D3))</f>
        <v>5.7599999975116795E-7</v>
      </c>
      <c r="G3" s="5">
        <f t="shared" ref="G3:G35" si="6">-(C3+D3)/(E3*E3+(C3+D3)*(C3+D3))</f>
        <v>2.3999999987903996E-2</v>
      </c>
      <c r="H3" s="5">
        <f t="shared" si="0"/>
        <v>-5000000</v>
      </c>
      <c r="I3" s="4">
        <f t="shared" ref="I3:I35" si="7">F3+$M$1</f>
        <v>60.000000575999998</v>
      </c>
      <c r="J3" s="4">
        <f t="shared" ref="J3:J35" si="8">G3+H3</f>
        <v>-4999999.9759999998</v>
      </c>
      <c r="L3" t="s">
        <v>11</v>
      </c>
      <c r="M3" s="4">
        <v>0.12</v>
      </c>
      <c r="N3" s="4">
        <f>1/M2</f>
        <v>1000000</v>
      </c>
    </row>
    <row r="4" spans="1:16" x14ac:dyDescent="0.25">
      <c r="A4">
        <f t="shared" si="1"/>
        <v>7.9577471545947673E-2</v>
      </c>
      <c r="B4">
        <v>0.5</v>
      </c>
      <c r="C4" s="4">
        <f t="shared" si="2"/>
        <v>7.4999999999999993E-9</v>
      </c>
      <c r="D4" s="4">
        <f t="shared" si="3"/>
        <v>-16.666666666666668</v>
      </c>
      <c r="E4" s="4">
        <f t="shared" si="4"/>
        <v>1E-3</v>
      </c>
      <c r="F4" s="4">
        <f t="shared" si="5"/>
        <v>3.599999990279999E-6</v>
      </c>
      <c r="G4" s="5">
        <f t="shared" si="6"/>
        <v>5.9999999810999995E-2</v>
      </c>
      <c r="H4" s="5">
        <f t="shared" si="0"/>
        <v>-2000000</v>
      </c>
      <c r="I4" s="4">
        <f t="shared" si="7"/>
        <v>60.000003599999992</v>
      </c>
      <c r="J4" s="4">
        <f t="shared" si="8"/>
        <v>-1999999.9400000002</v>
      </c>
      <c r="L4" t="s">
        <v>12</v>
      </c>
      <c r="M4" s="4">
        <v>1E-3</v>
      </c>
    </row>
    <row r="5" spans="1:16" x14ac:dyDescent="0.25">
      <c r="A5">
        <f t="shared" si="1"/>
        <v>0.15915494309189535</v>
      </c>
      <c r="B5">
        <v>1</v>
      </c>
      <c r="C5" s="4">
        <f t="shared" si="2"/>
        <v>1.4999999999999999E-8</v>
      </c>
      <c r="D5" s="4">
        <f t="shared" si="3"/>
        <v>-8.3333333333333339</v>
      </c>
      <c r="E5" s="4">
        <f t="shared" si="4"/>
        <v>1E-3</v>
      </c>
      <c r="F5" s="4">
        <f t="shared" si="5"/>
        <v>1.439999984448E-5</v>
      </c>
      <c r="G5" s="5">
        <f t="shared" si="6"/>
        <v>0.11999999848800001</v>
      </c>
      <c r="H5" s="5">
        <f t="shared" si="0"/>
        <v>-1000000</v>
      </c>
      <c r="I5" s="4">
        <f t="shared" si="7"/>
        <v>60.000014399999841</v>
      </c>
      <c r="J5" s="4">
        <f t="shared" si="8"/>
        <v>-999999.88000000152</v>
      </c>
      <c r="L5" t="s">
        <v>13</v>
      </c>
      <c r="M5" s="4">
        <v>1.4999999999999999E-8</v>
      </c>
    </row>
    <row r="6" spans="1:16" x14ac:dyDescent="0.25">
      <c r="A6">
        <f t="shared" si="1"/>
        <v>0.31830988618379069</v>
      </c>
      <c r="B6">
        <v>2</v>
      </c>
      <c r="C6" s="4">
        <f t="shared" si="2"/>
        <v>2.9999999999999997E-8</v>
      </c>
      <c r="D6" s="4">
        <f t="shared" si="3"/>
        <v>-4.166666666666667</v>
      </c>
      <c r="E6" s="4">
        <f t="shared" si="4"/>
        <v>1E-3</v>
      </c>
      <c r="F6" s="4">
        <f t="shared" si="5"/>
        <v>5.759999751168009E-5</v>
      </c>
      <c r="G6" s="5">
        <f t="shared" si="6"/>
        <v>0.23999998790400048</v>
      </c>
      <c r="H6" s="5">
        <f t="shared" si="0"/>
        <v>-500000</v>
      </c>
      <c r="I6" s="4">
        <f t="shared" si="7"/>
        <v>60.000057599997511</v>
      </c>
      <c r="J6" s="4">
        <f t="shared" si="8"/>
        <v>-499999.76000001212</v>
      </c>
    </row>
    <row r="7" spans="1:16" x14ac:dyDescent="0.25">
      <c r="A7">
        <f t="shared" si="1"/>
        <v>0.79577471545947676</v>
      </c>
      <c r="B7">
        <v>5</v>
      </c>
      <c r="C7" s="4">
        <f t="shared" si="2"/>
        <v>7.4999999999999997E-8</v>
      </c>
      <c r="D7" s="4">
        <f t="shared" si="3"/>
        <v>-1.6666666666666667</v>
      </c>
      <c r="E7" s="4">
        <f t="shared" si="4"/>
        <v>1E-3</v>
      </c>
      <c r="F7" s="4">
        <f t="shared" si="5"/>
        <v>3.599999028000255E-4</v>
      </c>
      <c r="G7" s="5">
        <f t="shared" si="6"/>
        <v>0.59999981100004973</v>
      </c>
      <c r="H7" s="5">
        <f t="shared" si="0"/>
        <v>-200000.00000000003</v>
      </c>
      <c r="I7" s="4">
        <f t="shared" si="7"/>
        <v>60.000359999902798</v>
      </c>
      <c r="J7" s="4">
        <f t="shared" si="8"/>
        <v>-199999.40000018902</v>
      </c>
      <c r="L7" t="s">
        <v>14</v>
      </c>
      <c r="M7" s="4">
        <f>M5*(M2+M5)</f>
        <v>1.5224999999999999E-14</v>
      </c>
    </row>
    <row r="8" spans="1:16" x14ac:dyDescent="0.25">
      <c r="A8">
        <f t="shared" si="1"/>
        <v>1.5915494309189535</v>
      </c>
      <c r="B8">
        <v>10</v>
      </c>
      <c r="C8" s="4">
        <f t="shared" si="2"/>
        <v>1.4999999999999999E-7</v>
      </c>
      <c r="D8" s="4">
        <f t="shared" si="3"/>
        <v>-0.83333333333333337</v>
      </c>
      <c r="E8" s="4">
        <f t="shared" si="4"/>
        <v>1E-3</v>
      </c>
      <c r="F8" s="4">
        <f t="shared" si="5"/>
        <v>1.4399984448016327E-3</v>
      </c>
      <c r="G8" s="5">
        <f t="shared" si="6"/>
        <v>1.1999984880015939</v>
      </c>
      <c r="H8" s="5">
        <f t="shared" si="0"/>
        <v>-100000.00000000001</v>
      </c>
      <c r="I8" s="4">
        <f t="shared" si="7"/>
        <v>60.001439998444802</v>
      </c>
      <c r="J8" s="4">
        <f t="shared" si="8"/>
        <v>-99998.80000151202</v>
      </c>
      <c r="L8" t="s">
        <v>15</v>
      </c>
      <c r="M8" s="4">
        <f>M2/M3-M4*M4+2*M5/M3</f>
        <v>7.5833333333333341E-6</v>
      </c>
    </row>
    <row r="9" spans="1:16" x14ac:dyDescent="0.25">
      <c r="A9">
        <f t="shared" si="1"/>
        <v>3.183098861837907</v>
      </c>
      <c r="B9">
        <v>20</v>
      </c>
      <c r="C9" s="4">
        <f t="shared" si="2"/>
        <v>2.9999999999999999E-7</v>
      </c>
      <c r="D9" s="4">
        <f t="shared" si="3"/>
        <v>-0.41666666666666669</v>
      </c>
      <c r="E9" s="4">
        <f t="shared" si="4"/>
        <v>1E-3</v>
      </c>
      <c r="F9" s="4">
        <f t="shared" si="5"/>
        <v>5.7599751169045092E-3</v>
      </c>
      <c r="G9" s="5">
        <f t="shared" si="6"/>
        <v>2.3999879040510104</v>
      </c>
      <c r="H9" s="5">
        <f t="shared" si="0"/>
        <v>-50000.000000000007</v>
      </c>
      <c r="I9" s="4">
        <f t="shared" si="7"/>
        <v>60.005759975116902</v>
      </c>
      <c r="J9" s="4">
        <f t="shared" si="8"/>
        <v>-49997.600012095958</v>
      </c>
      <c r="L9" t="s">
        <v>16</v>
      </c>
      <c r="M9" s="4">
        <f>1/M3/M3</f>
        <v>69.444444444444457</v>
      </c>
    </row>
    <row r="10" spans="1:16" x14ac:dyDescent="0.25">
      <c r="A10">
        <f t="shared" si="1"/>
        <v>7.9577471545947667</v>
      </c>
      <c r="B10">
        <v>50</v>
      </c>
      <c r="C10" s="4">
        <f t="shared" si="2"/>
        <v>7.4999999999999991E-7</v>
      </c>
      <c r="D10" s="4">
        <f t="shared" si="3"/>
        <v>-0.16666666666666669</v>
      </c>
      <c r="E10" s="4">
        <f t="shared" si="4"/>
        <v>1E-3</v>
      </c>
      <c r="F10" s="4">
        <f t="shared" si="5"/>
        <v>3.5999028025514322E-2</v>
      </c>
      <c r="G10" s="5">
        <f t="shared" si="6"/>
        <v>5.9998110049813684</v>
      </c>
      <c r="H10" s="5">
        <f t="shared" si="0"/>
        <v>-20000</v>
      </c>
      <c r="I10" s="4">
        <f t="shared" si="7"/>
        <v>60.035999028025515</v>
      </c>
      <c r="J10" s="4">
        <f t="shared" si="8"/>
        <v>-19994.000188995018</v>
      </c>
    </row>
    <row r="11" spans="1:16" x14ac:dyDescent="0.25">
      <c r="A11">
        <f t="shared" si="1"/>
        <v>15.915494309189533</v>
      </c>
      <c r="B11">
        <v>100</v>
      </c>
      <c r="C11" s="4">
        <f t="shared" si="2"/>
        <v>1.4999999999999998E-6</v>
      </c>
      <c r="D11" s="4">
        <f t="shared" si="3"/>
        <v>-8.3333333333333343E-2</v>
      </c>
      <c r="E11" s="4">
        <f t="shared" si="4"/>
        <v>1E-3</v>
      </c>
      <c r="F11" s="4">
        <f t="shared" si="5"/>
        <v>0.14398444963278867</v>
      </c>
      <c r="G11" s="5">
        <f t="shared" si="6"/>
        <v>11.998488159391274</v>
      </c>
      <c r="H11" s="5">
        <f t="shared" si="0"/>
        <v>-10000</v>
      </c>
      <c r="I11" s="4">
        <f t="shared" si="7"/>
        <v>60.143984449632789</v>
      </c>
      <c r="J11" s="4">
        <f t="shared" si="8"/>
        <v>-9988.0015118406081</v>
      </c>
      <c r="L11" t="s">
        <v>17</v>
      </c>
      <c r="M11" s="4">
        <f>M9/M7</f>
        <v>4561211457763183</v>
      </c>
    </row>
    <row r="12" spans="1:16" x14ac:dyDescent="0.25">
      <c r="A12">
        <f t="shared" si="1"/>
        <v>31.830988618379067</v>
      </c>
      <c r="B12">
        <v>200</v>
      </c>
      <c r="C12" s="4">
        <f t="shared" si="2"/>
        <v>2.9999999999999997E-6</v>
      </c>
      <c r="D12" s="4">
        <f t="shared" si="3"/>
        <v>-4.1666666666666671E-2</v>
      </c>
      <c r="E12" s="4">
        <f t="shared" si="4"/>
        <v>1E-3</v>
      </c>
      <c r="F12" s="4">
        <f t="shared" si="5"/>
        <v>0.57575127246560032</v>
      </c>
      <c r="G12" s="5">
        <f t="shared" si="6"/>
        <v>23.987909098915949</v>
      </c>
      <c r="H12" s="5">
        <f t="shared" si="0"/>
        <v>-5000</v>
      </c>
      <c r="I12" s="4">
        <f t="shared" si="7"/>
        <v>60.575751272465602</v>
      </c>
      <c r="J12" s="4">
        <f t="shared" si="8"/>
        <v>-4976.0120909010839</v>
      </c>
      <c r="L12" t="s">
        <v>18</v>
      </c>
      <c r="M12" s="4">
        <f>-M8/M7/2</f>
        <v>-249042145.59386978</v>
      </c>
      <c r="N12" s="4">
        <f>M12*M12</f>
        <v>6.2021990281998232E+16</v>
      </c>
      <c r="P12" t="e">
        <f>SQRT(M12)</f>
        <v>#NUM!</v>
      </c>
    </row>
    <row r="13" spans="1:16" x14ac:dyDescent="0.25">
      <c r="A13">
        <f t="shared" si="1"/>
        <v>31.830988618379067</v>
      </c>
      <c r="B13">
        <v>200</v>
      </c>
      <c r="C13" s="4">
        <f t="shared" si="2"/>
        <v>2.9999999999999997E-6</v>
      </c>
      <c r="D13" s="4">
        <f t="shared" si="3"/>
        <v>-4.1666666666666671E-2</v>
      </c>
      <c r="E13" s="4">
        <f t="shared" si="4"/>
        <v>1E-3</v>
      </c>
      <c r="F13" s="4">
        <f t="shared" si="5"/>
        <v>0.57575127246560032</v>
      </c>
      <c r="G13" s="5">
        <f t="shared" si="6"/>
        <v>23.987909098915949</v>
      </c>
      <c r="H13" s="5">
        <f t="shared" si="0"/>
        <v>-5000</v>
      </c>
      <c r="I13" s="4">
        <f t="shared" si="7"/>
        <v>60.575751272465602</v>
      </c>
      <c r="J13" s="4">
        <f t="shared" si="8"/>
        <v>-4976.0120909010839</v>
      </c>
      <c r="L13" t="s">
        <v>22</v>
      </c>
      <c r="M13">
        <f>SQRT(-M11+M12*M12)</f>
        <v>239709780.41005138</v>
      </c>
    </row>
    <row r="14" spans="1:16" x14ac:dyDescent="0.25">
      <c r="A14">
        <f t="shared" si="1"/>
        <v>79.577471545947674</v>
      </c>
      <c r="B14">
        <v>500</v>
      </c>
      <c r="C14" s="4">
        <f t="shared" si="2"/>
        <v>7.4999999999999993E-6</v>
      </c>
      <c r="D14" s="4">
        <f t="shared" si="3"/>
        <v>-1.6666666666666666E-2</v>
      </c>
      <c r="E14" s="4">
        <f t="shared" si="4"/>
        <v>1E-3</v>
      </c>
      <c r="F14" s="4">
        <f t="shared" si="5"/>
        <v>3.5903054482528645</v>
      </c>
      <c r="G14" s="5">
        <f t="shared" si="6"/>
        <v>59.811496846685834</v>
      </c>
      <c r="H14" s="5">
        <f t="shared" si="0"/>
        <v>-2000.0000000000002</v>
      </c>
      <c r="I14" s="4">
        <f t="shared" si="7"/>
        <v>63.590305448252863</v>
      </c>
      <c r="J14" s="4">
        <f t="shared" si="8"/>
        <v>-1940.1885031533143</v>
      </c>
    </row>
    <row r="15" spans="1:16" x14ac:dyDescent="0.25">
      <c r="A15">
        <f t="shared" si="1"/>
        <v>159.15494309189535</v>
      </c>
      <c r="B15">
        <v>1000</v>
      </c>
      <c r="C15" s="4">
        <f t="shared" si="2"/>
        <v>1.4999999999999999E-5</v>
      </c>
      <c r="D15" s="4">
        <f t="shared" si="3"/>
        <v>-8.3333333333333332E-3</v>
      </c>
      <c r="E15" s="4">
        <f t="shared" si="4"/>
        <v>1E-3</v>
      </c>
      <c r="F15" s="4">
        <f t="shared" si="5"/>
        <v>14.246096005786448</v>
      </c>
      <c r="G15" s="5">
        <f t="shared" si="6"/>
        <v>118.50377527480028</v>
      </c>
      <c r="H15" s="5">
        <f t="shared" si="0"/>
        <v>-1000.0000000000001</v>
      </c>
      <c r="I15" s="4">
        <f t="shared" si="7"/>
        <v>74.246096005786455</v>
      </c>
      <c r="J15" s="4">
        <f t="shared" si="8"/>
        <v>-881.4962247251998</v>
      </c>
      <c r="L15" t="s">
        <v>19</v>
      </c>
      <c r="M15" s="6">
        <f>SQRT(-M12-M13)</f>
        <v>3054.8920085362101</v>
      </c>
      <c r="N15">
        <f>M15/2/PI()</f>
        <v>486.20116377046639</v>
      </c>
    </row>
    <row r="16" spans="1:16" x14ac:dyDescent="0.25">
      <c r="A16">
        <f t="shared" si="1"/>
        <v>318.3098861837907</v>
      </c>
      <c r="B16">
        <v>2000</v>
      </c>
      <c r="C16" s="4">
        <f t="shared" si="2"/>
        <v>2.9999999999999997E-5</v>
      </c>
      <c r="D16" s="4">
        <f t="shared" si="3"/>
        <v>-4.1666666666666666E-3</v>
      </c>
      <c r="E16" s="4">
        <f t="shared" si="4"/>
        <v>1E-3</v>
      </c>
      <c r="F16" s="4">
        <f t="shared" si="5"/>
        <v>55.211980263557443</v>
      </c>
      <c r="G16" s="5">
        <f t="shared" si="6"/>
        <v>228.39355835691597</v>
      </c>
      <c r="H16" s="5">
        <f t="shared" si="0"/>
        <v>-500.00000000000006</v>
      </c>
      <c r="I16" s="4">
        <f t="shared" si="7"/>
        <v>115.21198026355745</v>
      </c>
      <c r="J16" s="7">
        <f t="shared" si="8"/>
        <v>-271.60644164308405</v>
      </c>
      <c r="L16" t="s">
        <v>20</v>
      </c>
      <c r="M16" s="6">
        <f>SQRT(-M12+M13)</f>
        <v>22107.734528981506</v>
      </c>
      <c r="N16">
        <f>M16/2/PI()</f>
        <v>3518.5552308507813</v>
      </c>
    </row>
    <row r="17" spans="1:10" x14ac:dyDescent="0.25">
      <c r="A17" s="8">
        <f t="shared" si="1"/>
        <v>486.13877367419434</v>
      </c>
      <c r="B17">
        <v>3054.5</v>
      </c>
      <c r="C17" s="4">
        <f t="shared" si="2"/>
        <v>4.5817499999999993E-5</v>
      </c>
      <c r="D17" s="4">
        <f>-1/$M$3/B17</f>
        <v>-2.7282152016151035E-3</v>
      </c>
      <c r="E17" s="4">
        <f t="shared" si="4"/>
        <v>1E-3</v>
      </c>
      <c r="F17" s="4">
        <f>E17/(E17*E17+(C17+D17)*(C17+D17))</f>
        <v>122.02179230935387</v>
      </c>
      <c r="G17" s="5">
        <f>-(C17+D17)/(E17*E17+(C17+D17)*(C17+D17))</f>
        <v>327.31097523756631</v>
      </c>
      <c r="H17" s="5">
        <f>-1/B17/$M$2</f>
        <v>-327.38582419381243</v>
      </c>
      <c r="I17" s="4">
        <f>F17+$M$1</f>
        <v>182.02179230935388</v>
      </c>
      <c r="J17" s="7">
        <f>G17+H17</f>
        <v>-7.484895624611454E-2</v>
      </c>
    </row>
    <row r="18" spans="1:10" x14ac:dyDescent="0.25">
      <c r="A18">
        <f t="shared" si="1"/>
        <v>795.77471545947674</v>
      </c>
      <c r="B18">
        <v>5000</v>
      </c>
      <c r="C18" s="4">
        <f t="shared" si="2"/>
        <v>7.4999999999999993E-5</v>
      </c>
      <c r="D18" s="4">
        <f t="shared" ref="D18:D35" si="9">-1/$M$3/B18</f>
        <v>-1.6666666666666668E-3</v>
      </c>
      <c r="E18" s="4">
        <f t="shared" si="4"/>
        <v>1E-3</v>
      </c>
      <c r="F18" s="4">
        <f t="shared" si="5"/>
        <v>283.0133055561015</v>
      </c>
      <c r="G18" s="5">
        <f t="shared" si="6"/>
        <v>450.46284467679487</v>
      </c>
      <c r="H18" s="5">
        <f t="shared" ref="H18:H35" si="10">-1/B18/$M$2</f>
        <v>-200.00000000000003</v>
      </c>
      <c r="I18" s="4">
        <f t="shared" si="7"/>
        <v>343.0133055561015</v>
      </c>
      <c r="J18" s="7">
        <f t="shared" si="8"/>
        <v>250.46284467679484</v>
      </c>
    </row>
    <row r="19" spans="1:10" x14ac:dyDescent="0.25">
      <c r="A19">
        <f t="shared" si="1"/>
        <v>1591.5494309189535</v>
      </c>
      <c r="B19">
        <v>10000</v>
      </c>
      <c r="C19" s="4">
        <f t="shared" si="2"/>
        <v>1.4999999999999999E-4</v>
      </c>
      <c r="D19" s="4">
        <f t="shared" si="9"/>
        <v>-8.3333333333333339E-4</v>
      </c>
      <c r="E19" s="4">
        <f t="shared" si="4"/>
        <v>1E-3</v>
      </c>
      <c r="F19" s="4">
        <f t="shared" si="5"/>
        <v>681.68907403900778</v>
      </c>
      <c r="G19" s="5">
        <f t="shared" si="6"/>
        <v>465.82086725998869</v>
      </c>
      <c r="H19" s="5">
        <f t="shared" si="10"/>
        <v>-100.00000000000001</v>
      </c>
      <c r="I19" s="4">
        <f t="shared" si="7"/>
        <v>741.68907403900778</v>
      </c>
      <c r="J19" s="4">
        <f t="shared" si="8"/>
        <v>365.82086725998869</v>
      </c>
    </row>
    <row r="20" spans="1:10" x14ac:dyDescent="0.25">
      <c r="A20">
        <f t="shared" si="1"/>
        <v>3183.098861837907</v>
      </c>
      <c r="B20">
        <v>20000</v>
      </c>
      <c r="C20" s="4">
        <f t="shared" si="2"/>
        <v>2.9999999999999997E-4</v>
      </c>
      <c r="D20" s="4">
        <f t="shared" si="9"/>
        <v>-4.1666666666666669E-4</v>
      </c>
      <c r="E20" s="4">
        <f t="shared" si="4"/>
        <v>1E-3</v>
      </c>
      <c r="F20" s="4">
        <f t="shared" si="5"/>
        <v>986.57166346944371</v>
      </c>
      <c r="G20" s="5">
        <f t="shared" si="6"/>
        <v>115.10002740476848</v>
      </c>
      <c r="H20" s="5">
        <f t="shared" si="10"/>
        <v>-50.000000000000007</v>
      </c>
      <c r="I20" s="4">
        <f t="shared" si="7"/>
        <v>1046.5716634694436</v>
      </c>
      <c r="J20" s="7">
        <f t="shared" si="8"/>
        <v>65.100027404768468</v>
      </c>
    </row>
    <row r="21" spans="1:10" x14ac:dyDescent="0.25">
      <c r="A21" s="8">
        <f t="shared" si="1"/>
        <v>3518.5974818756222</v>
      </c>
      <c r="B21">
        <v>22108</v>
      </c>
      <c r="C21" s="4">
        <f t="shared" si="2"/>
        <v>3.3161999999999997E-4</v>
      </c>
      <c r="D21" s="4">
        <f t="shared" si="9"/>
        <v>-3.7693745853687957E-4</v>
      </c>
      <c r="E21" s="4">
        <f t="shared" si="4"/>
        <v>1E-3</v>
      </c>
      <c r="F21" s="4">
        <f t="shared" si="5"/>
        <v>997.95053687688812</v>
      </c>
      <c r="G21" s="5">
        <f t="shared" si="6"/>
        <v>45.224582076775107</v>
      </c>
      <c r="H21" s="5">
        <f t="shared" si="10"/>
        <v>-45.232495024425546</v>
      </c>
      <c r="I21" s="4">
        <f t="shared" si="7"/>
        <v>1057.9505368768882</v>
      </c>
      <c r="J21" s="7">
        <f t="shared" si="8"/>
        <v>-7.9129476504391505E-3</v>
      </c>
    </row>
    <row r="22" spans="1:10" x14ac:dyDescent="0.25">
      <c r="A22">
        <f t="shared" si="1"/>
        <v>7957.7471545947674</v>
      </c>
      <c r="B22">
        <v>50000</v>
      </c>
      <c r="C22" s="4">
        <f t="shared" si="2"/>
        <v>7.4999999999999991E-4</v>
      </c>
      <c r="D22" s="4">
        <f t="shared" si="9"/>
        <v>-1.6666666666666669E-4</v>
      </c>
      <c r="E22" s="4">
        <f t="shared" si="4"/>
        <v>1E-3</v>
      </c>
      <c r="F22" s="4">
        <f t="shared" si="5"/>
        <v>746.11398963730574</v>
      </c>
      <c r="G22" s="5">
        <f t="shared" si="6"/>
        <v>-435.23316062176161</v>
      </c>
      <c r="H22" s="5">
        <f t="shared" si="10"/>
        <v>-20.000000000000004</v>
      </c>
      <c r="I22" s="4">
        <f t="shared" si="7"/>
        <v>806.11398963730574</v>
      </c>
      <c r="J22" s="7">
        <f t="shared" si="8"/>
        <v>-455.23316062176161</v>
      </c>
    </row>
    <row r="23" spans="1:10" x14ac:dyDescent="0.25">
      <c r="A23">
        <f t="shared" si="1"/>
        <v>15915.494309189535</v>
      </c>
      <c r="B23">
        <v>100000</v>
      </c>
      <c r="C23" s="4">
        <f t="shared" si="2"/>
        <v>1.4999999999999998E-3</v>
      </c>
      <c r="D23" s="4">
        <f t="shared" si="9"/>
        <v>-8.3333333333333344E-5</v>
      </c>
      <c r="E23" s="4">
        <f t="shared" si="4"/>
        <v>1E-3</v>
      </c>
      <c r="F23" s="4">
        <f t="shared" si="5"/>
        <v>332.56351039260977</v>
      </c>
      <c r="G23" s="5">
        <f t="shared" si="6"/>
        <v>-471.13163972286378</v>
      </c>
      <c r="H23" s="5">
        <f t="shared" si="10"/>
        <v>-10.000000000000002</v>
      </c>
      <c r="I23" s="4">
        <f t="shared" si="7"/>
        <v>392.56351039260977</v>
      </c>
      <c r="J23" s="4">
        <f t="shared" si="8"/>
        <v>-481.13163972286378</v>
      </c>
    </row>
    <row r="24" spans="1:10" x14ac:dyDescent="0.25">
      <c r="A24">
        <f t="shared" si="1"/>
        <v>31830.98861837907</v>
      </c>
      <c r="B24">
        <v>200000</v>
      </c>
      <c r="C24" s="4">
        <f t="shared" si="2"/>
        <v>2.9999999999999996E-3</v>
      </c>
      <c r="D24" s="4">
        <f t="shared" si="9"/>
        <v>-4.1666666666666672E-5</v>
      </c>
      <c r="E24" s="4">
        <f t="shared" si="4"/>
        <v>1E-3</v>
      </c>
      <c r="F24" s="4">
        <f t="shared" si="5"/>
        <v>102.54584297667796</v>
      </c>
      <c r="G24" s="5">
        <f t="shared" si="6"/>
        <v>-303.36478547267222</v>
      </c>
      <c r="H24" s="5">
        <f t="shared" si="10"/>
        <v>-5.0000000000000009</v>
      </c>
      <c r="I24" s="4">
        <f t="shared" si="7"/>
        <v>162.54584297667796</v>
      </c>
      <c r="J24" s="4">
        <f t="shared" si="8"/>
        <v>-308.36478547267222</v>
      </c>
    </row>
    <row r="25" spans="1:10" x14ac:dyDescent="0.25">
      <c r="A25">
        <f t="shared" si="1"/>
        <v>79577.471545947672</v>
      </c>
      <c r="B25">
        <v>500000</v>
      </c>
      <c r="C25" s="4">
        <f t="shared" si="2"/>
        <v>7.4999999999999997E-3</v>
      </c>
      <c r="D25" s="4">
        <f t="shared" si="9"/>
        <v>-1.6666666666666667E-5</v>
      </c>
      <c r="E25" s="4">
        <f t="shared" si="4"/>
        <v>1E-3</v>
      </c>
      <c r="F25" s="4">
        <f t="shared" si="5"/>
        <v>17.543774153147403</v>
      </c>
      <c r="G25" s="5">
        <f t="shared" si="6"/>
        <v>-131.28590991271975</v>
      </c>
      <c r="H25" s="5">
        <f t="shared" si="10"/>
        <v>-2</v>
      </c>
      <c r="I25" s="4">
        <f t="shared" si="7"/>
        <v>77.54377415314741</v>
      </c>
      <c r="J25" s="4">
        <f t="shared" si="8"/>
        <v>-133.28590991271975</v>
      </c>
    </row>
    <row r="26" spans="1:10" x14ac:dyDescent="0.25">
      <c r="A26">
        <f t="shared" si="1"/>
        <v>159154.94309189534</v>
      </c>
      <c r="B26">
        <v>1000000</v>
      </c>
      <c r="C26" s="4">
        <f t="shared" si="2"/>
        <v>1.4999999999999999E-2</v>
      </c>
      <c r="D26" s="4">
        <f t="shared" si="9"/>
        <v>-8.3333333333333337E-6</v>
      </c>
      <c r="E26" s="4">
        <f t="shared" si="4"/>
        <v>1E-3</v>
      </c>
      <c r="F26" s="4">
        <f t="shared" si="5"/>
        <v>4.429677485641232</v>
      </c>
      <c r="G26" s="5">
        <f t="shared" si="6"/>
        <v>-66.408248305571462</v>
      </c>
      <c r="H26" s="5">
        <f t="shared" si="10"/>
        <v>-1</v>
      </c>
      <c r="I26" s="4">
        <f t="shared" si="7"/>
        <v>64.429677485641236</v>
      </c>
      <c r="J26" s="4">
        <f t="shared" si="8"/>
        <v>-67.408248305571462</v>
      </c>
    </row>
    <row r="27" spans="1:10" x14ac:dyDescent="0.25">
      <c r="A27">
        <f t="shared" si="1"/>
        <v>318309.88618379069</v>
      </c>
      <c r="B27">
        <v>2000000</v>
      </c>
      <c r="C27" s="4">
        <f t="shared" si="2"/>
        <v>0.03</v>
      </c>
      <c r="D27" s="4">
        <f t="shared" si="9"/>
        <v>-4.1666666666666669E-6</v>
      </c>
      <c r="E27" s="4">
        <f t="shared" si="4"/>
        <v>1E-3</v>
      </c>
      <c r="F27" s="4">
        <f t="shared" si="5"/>
        <v>1.1101859347498626</v>
      </c>
      <c r="G27" s="5">
        <f t="shared" si="6"/>
        <v>-33.300952267767748</v>
      </c>
      <c r="H27" s="5">
        <f t="shared" si="10"/>
        <v>-0.5</v>
      </c>
      <c r="I27" s="4">
        <f t="shared" si="7"/>
        <v>61.110185934749865</v>
      </c>
      <c r="J27" s="4">
        <f t="shared" si="8"/>
        <v>-33.800952267767748</v>
      </c>
    </row>
    <row r="28" spans="1:10" x14ac:dyDescent="0.25">
      <c r="A28">
        <f t="shared" si="1"/>
        <v>795774.71545947669</v>
      </c>
      <c r="B28">
        <v>5000000</v>
      </c>
      <c r="C28" s="4">
        <f t="shared" si="2"/>
        <v>7.4999999999999997E-2</v>
      </c>
      <c r="D28" s="4">
        <f t="shared" si="9"/>
        <v>-1.6666666666666669E-6</v>
      </c>
      <c r="E28" s="4">
        <f t="shared" si="4"/>
        <v>1E-3</v>
      </c>
      <c r="F28" s="4">
        <f t="shared" si="5"/>
        <v>0.17775407714637848</v>
      </c>
      <c r="G28" s="5">
        <f t="shared" si="6"/>
        <v>-13.331259529183141</v>
      </c>
      <c r="H28" s="5">
        <f t="shared" si="10"/>
        <v>-0.2</v>
      </c>
      <c r="I28" s="4">
        <f t="shared" si="7"/>
        <v>60.177754077146382</v>
      </c>
      <c r="J28" s="4">
        <f t="shared" si="8"/>
        <v>-13.53125952918314</v>
      </c>
    </row>
    <row r="29" spans="1:10" x14ac:dyDescent="0.25">
      <c r="A29">
        <f t="shared" si="1"/>
        <v>1591549.4309189534</v>
      </c>
      <c r="B29">
        <f>10*B26</f>
        <v>10000000</v>
      </c>
      <c r="C29" s="4">
        <f t="shared" si="2"/>
        <v>0.15</v>
      </c>
      <c r="D29" s="4">
        <f t="shared" si="9"/>
        <v>-8.3333333333333344E-7</v>
      </c>
      <c r="E29" s="4">
        <f t="shared" si="4"/>
        <v>1E-3</v>
      </c>
      <c r="F29" s="4">
        <f t="shared" si="5"/>
        <v>4.4442963010972392E-2</v>
      </c>
      <c r="G29" s="5">
        <f t="shared" si="6"/>
        <v>-6.6664074158433486</v>
      </c>
      <c r="H29" s="5">
        <f t="shared" si="10"/>
        <v>-0.1</v>
      </c>
      <c r="I29" s="4">
        <f t="shared" si="7"/>
        <v>60.044442963010972</v>
      </c>
      <c r="J29" s="4">
        <f t="shared" si="8"/>
        <v>-6.7664074158433483</v>
      </c>
    </row>
    <row r="30" spans="1:10" x14ac:dyDescent="0.25">
      <c r="A30">
        <f t="shared" si="1"/>
        <v>3183098.8618379068</v>
      </c>
      <c r="B30">
        <f t="shared" ref="B30:B35" si="11">10*B27</f>
        <v>20000000</v>
      </c>
      <c r="C30" s="4">
        <f t="shared" si="2"/>
        <v>0.3</v>
      </c>
      <c r="D30" s="4">
        <f t="shared" si="9"/>
        <v>-4.1666666666666672E-7</v>
      </c>
      <c r="E30" s="4">
        <f t="shared" si="4"/>
        <v>1E-3</v>
      </c>
      <c r="F30" s="4">
        <f t="shared" si="5"/>
        <v>1.1111018519268686E-2</v>
      </c>
      <c r="G30" s="5">
        <f t="shared" si="6"/>
        <v>-3.3333009261895556</v>
      </c>
      <c r="H30" s="5">
        <f t="shared" si="10"/>
        <v>-0.05</v>
      </c>
      <c r="I30" s="4">
        <f t="shared" si="7"/>
        <v>60.011111018519266</v>
      </c>
      <c r="J30" s="4">
        <f t="shared" si="8"/>
        <v>-3.3833009261895555</v>
      </c>
    </row>
    <row r="31" spans="1:10" x14ac:dyDescent="0.25">
      <c r="A31">
        <f t="shared" si="1"/>
        <v>7957747.1545947669</v>
      </c>
      <c r="B31">
        <f t="shared" si="11"/>
        <v>50000000</v>
      </c>
      <c r="C31" s="4">
        <f t="shared" si="2"/>
        <v>0.74999999999999989</v>
      </c>
      <c r="D31" s="4">
        <f t="shared" si="9"/>
        <v>-1.6666666666666668E-7</v>
      </c>
      <c r="E31" s="4">
        <f t="shared" si="4"/>
        <v>1E-3</v>
      </c>
      <c r="F31" s="4">
        <f t="shared" si="5"/>
        <v>1.7777754074104807E-3</v>
      </c>
      <c r="G31" s="5">
        <f t="shared" si="6"/>
        <v>-1.3333312592619588</v>
      </c>
      <c r="H31" s="5">
        <f t="shared" si="10"/>
        <v>-0.02</v>
      </c>
      <c r="I31" s="4">
        <f t="shared" si="7"/>
        <v>60.001777775407412</v>
      </c>
      <c r="J31" s="4">
        <f t="shared" si="8"/>
        <v>-1.3533312592619589</v>
      </c>
    </row>
    <row r="32" spans="1:10" x14ac:dyDescent="0.25">
      <c r="A32">
        <f t="shared" si="1"/>
        <v>15915494.309189534</v>
      </c>
      <c r="B32">
        <f t="shared" si="11"/>
        <v>100000000</v>
      </c>
      <c r="C32" s="4">
        <f t="shared" si="2"/>
        <v>1.4999999999999998</v>
      </c>
      <c r="D32" s="4">
        <f t="shared" si="9"/>
        <v>-8.3333333333333338E-8</v>
      </c>
      <c r="E32" s="4">
        <f t="shared" si="4"/>
        <v>1E-3</v>
      </c>
      <c r="F32" s="4">
        <f t="shared" si="5"/>
        <v>4.444442962963444E-4</v>
      </c>
      <c r="G32" s="5">
        <f t="shared" si="6"/>
        <v>-0.66666640740749183</v>
      </c>
      <c r="H32" s="5">
        <f t="shared" si="10"/>
        <v>-0.01</v>
      </c>
      <c r="I32" s="4">
        <f t="shared" si="7"/>
        <v>60.000444444296299</v>
      </c>
      <c r="J32" s="4">
        <f t="shared" si="8"/>
        <v>-0.67666640740749184</v>
      </c>
    </row>
    <row r="33" spans="1:10" x14ac:dyDescent="0.25">
      <c r="A33">
        <f t="shared" si="1"/>
        <v>31830988.618379068</v>
      </c>
      <c r="B33">
        <f t="shared" si="11"/>
        <v>200000000</v>
      </c>
      <c r="C33" s="4">
        <f t="shared" si="2"/>
        <v>2.9999999999999996</v>
      </c>
      <c r="D33" s="4">
        <f t="shared" si="9"/>
        <v>-4.1666666666666669E-8</v>
      </c>
      <c r="E33" s="4">
        <f t="shared" si="4"/>
        <v>1E-3</v>
      </c>
      <c r="F33" s="4">
        <f t="shared" si="5"/>
        <v>1.1111110185185265E-4</v>
      </c>
      <c r="G33" s="5">
        <f t="shared" si="6"/>
        <v>-0.33333330092592867</v>
      </c>
      <c r="H33" s="5">
        <f t="shared" si="10"/>
        <v>-5.0000000000000001E-3</v>
      </c>
      <c r="I33" s="4">
        <f t="shared" si="7"/>
        <v>60.000111111101852</v>
      </c>
      <c r="J33" s="4">
        <f t="shared" si="8"/>
        <v>-0.33833330092592867</v>
      </c>
    </row>
    <row r="34" spans="1:10" x14ac:dyDescent="0.25">
      <c r="A34">
        <f t="shared" si="1"/>
        <v>79577471.545947671</v>
      </c>
      <c r="B34">
        <f t="shared" si="11"/>
        <v>500000000</v>
      </c>
      <c r="C34" s="4">
        <f t="shared" si="2"/>
        <v>7.4999999999999991</v>
      </c>
      <c r="D34" s="4">
        <f t="shared" si="9"/>
        <v>-1.6666666666666667E-8</v>
      </c>
      <c r="E34" s="4">
        <f t="shared" si="4"/>
        <v>1E-3</v>
      </c>
      <c r="F34" s="4">
        <f t="shared" si="5"/>
        <v>1.7777777540740746E-5</v>
      </c>
      <c r="G34" s="5">
        <f t="shared" si="6"/>
        <v>-0.13333333125925931</v>
      </c>
      <c r="H34" s="5">
        <f t="shared" si="10"/>
        <v>-2E-3</v>
      </c>
      <c r="I34" s="4">
        <f t="shared" si="7"/>
        <v>60.000017777777543</v>
      </c>
      <c r="J34" s="4">
        <f t="shared" si="8"/>
        <v>-0.13533333125925931</v>
      </c>
    </row>
    <row r="35" spans="1:10" x14ac:dyDescent="0.25">
      <c r="A35">
        <f t="shared" si="1"/>
        <v>159154943.09189534</v>
      </c>
      <c r="B35">
        <f t="shared" si="11"/>
        <v>1000000000</v>
      </c>
      <c r="C35" s="4">
        <f t="shared" si="2"/>
        <v>14.999999999999998</v>
      </c>
      <c r="D35" s="4">
        <f t="shared" si="9"/>
        <v>-8.3333333333333335E-9</v>
      </c>
      <c r="E35" s="4">
        <f t="shared" si="4"/>
        <v>1E-3</v>
      </c>
      <c r="F35" s="4">
        <f t="shared" si="5"/>
        <v>4.4444444296296312E-6</v>
      </c>
      <c r="G35" s="5">
        <f t="shared" si="6"/>
        <v>-6.6666666407407427E-2</v>
      </c>
      <c r="H35" s="5">
        <f t="shared" si="10"/>
        <v>-1E-3</v>
      </c>
      <c r="I35" s="4">
        <f t="shared" si="7"/>
        <v>60.000004444444428</v>
      </c>
      <c r="J35" s="4">
        <f t="shared" si="8"/>
        <v>-6.7666666407407428E-2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Resonanz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2023-01-31T12:04:31Z</dcterms:created>
  <dcterms:modified xsi:type="dcterms:W3CDTF">2025-05-05T10:35:32Z</dcterms:modified>
</cp:coreProperties>
</file>